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527"/>
  <workbookPr defaultThemeVersion="124226"/>
  <mc:AlternateContent xmlns:mc="http://schemas.openxmlformats.org/markup-compatibility/2006">
    <mc:Choice Requires="x15">
      <x15ac:absPath xmlns:x15ac="http://schemas.microsoft.com/office/spreadsheetml/2010/11/ac" url="\\itcfs007\Traffic_Management\Regulations\Speed Zones\2020 Speed Zoning Update\JulyTEMUpdates\"/>
    </mc:Choice>
  </mc:AlternateContent>
  <xr:revisionPtr revIDLastSave="0" documentId="13_ncr:1_{D938A4A8-53E2-481F-AF25-48B8107301EF}" xr6:coauthVersionLast="45" xr6:coauthVersionMax="45" xr10:uidLastSave="{00000000-0000-0000-0000-000000000000}"/>
  <bookViews>
    <workbookView xWindow="-120" yWindow="-120" windowWidth="29040" windowHeight="15840" xr2:uid="{00000000-000D-0000-FFFF-FFFF00000000}"/>
  </bookViews>
  <sheets>
    <sheet name="Full Study Warrant Form" sheetId="4" r:id="rId1"/>
    <sheet name="Calculation Sheet" sheetId="1" r:id="rId2"/>
    <sheet name="Roadway Characteristics" sheetId="5" r:id="rId3"/>
    <sheet name="Crashes to Include" sheetId="3" r:id="rId4"/>
  </sheets>
  <definedNames>
    <definedName name="_xlnm.Print_Area" localSheetId="1">'Calculation Sheet'!$A$2:$M$70</definedName>
    <definedName name="_xlnm.Print_Area" localSheetId="3">'Crashes to Include'!$A$1:$P$45</definedName>
    <definedName name="_xlnm.Print_Area" localSheetId="0">'Full Study Warrant Form'!$A$1:$V$51</definedName>
    <definedName name="_xlnm.Print_Area" localSheetId="2">'Roadway Characteristics'!$A$1:$M$38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43" i="1" l="1"/>
  <c r="L68" i="1" l="1"/>
  <c r="E11" i="4" l="1"/>
  <c r="C43" i="1" l="1"/>
  <c r="D29" i="1" l="1"/>
  <c r="L29" i="1" s="1"/>
  <c r="M8" i="1" l="1"/>
  <c r="L54" i="1" l="1"/>
  <c r="C9" i="1"/>
  <c r="C7" i="1"/>
  <c r="M7" i="1"/>
  <c r="H8" i="1"/>
  <c r="H6" i="1"/>
  <c r="H31" i="1" l="1"/>
  <c r="F31" i="1"/>
  <c r="D31" i="1"/>
  <c r="D33" i="1" l="1"/>
  <c r="D27" i="1"/>
  <c r="L27" i="1" s="1"/>
  <c r="K30" i="4" l="1"/>
  <c r="H68" i="1" l="1"/>
  <c r="C68" i="1"/>
  <c r="I64" i="1" l="1"/>
  <c r="C64" i="1"/>
  <c r="C8" i="1"/>
  <c r="C6" i="1"/>
  <c r="C10" i="1"/>
  <c r="M70" i="1"/>
  <c r="C45" i="1"/>
  <c r="M45" i="1" s="1"/>
  <c r="B44" i="1"/>
  <c r="M44" i="1" s="1"/>
  <c r="D26" i="1" l="1"/>
  <c r="L26" i="1" s="1"/>
  <c r="D35" i="1" l="1"/>
  <c r="J17" i="1"/>
  <c r="J16" i="1"/>
  <c r="J15" i="1"/>
  <c r="J14" i="1"/>
  <c r="D17" i="1"/>
  <c r="D16" i="1"/>
  <c r="D15" i="1"/>
  <c r="D14" i="1"/>
  <c r="M6" i="1"/>
  <c r="H10" i="1"/>
  <c r="H9" i="1"/>
  <c r="H7" i="1"/>
  <c r="A62" i="1" l="1"/>
  <c r="A61" i="1"/>
  <c r="L17" i="1" l="1"/>
  <c r="L57" i="1" l="1"/>
  <c r="H35" i="1" l="1"/>
  <c r="K34" i="1" s="1"/>
  <c r="I21" i="1"/>
  <c r="C44" i="1"/>
  <c r="M43" i="1" l="1"/>
  <c r="A60" i="1" l="1"/>
  <c r="L16" i="1"/>
  <c r="L15" i="1"/>
  <c r="L14" i="1"/>
  <c r="F17" i="1"/>
  <c r="F16" i="1"/>
  <c r="F15" i="1"/>
  <c r="F14" i="1"/>
  <c r="F18" i="1" l="1"/>
  <c r="L18" i="1"/>
  <c r="K20" i="1" s="1"/>
  <c r="D28" i="1"/>
  <c r="M20" i="1" l="1"/>
  <c r="C41" i="1" s="1"/>
  <c r="L28" i="1"/>
  <c r="M31" i="1" s="1"/>
  <c r="I20" i="1"/>
  <c r="M41" i="1" l="1"/>
  <c r="C42" i="1" l="1"/>
  <c r="M42" i="1" l="1"/>
  <c r="M47" i="1" s="1"/>
  <c r="L51" i="1" s="1"/>
  <c r="H50" i="1" l="1"/>
  <c r="E36"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wvorst</author>
    <author>Stephanie Marik</author>
    <author>Aaron Conley</author>
    <author>jdefuria</author>
  </authors>
  <commentList>
    <comment ref="I13" authorId="0" shapeId="0" xr:uid="{00000000-0006-0000-0000-000002000000}">
      <text>
        <r>
          <rPr>
            <b/>
            <sz val="8"/>
            <color indexed="81"/>
            <rFont val="Tahoma"/>
            <family val="2"/>
          </rPr>
          <t>Houses or farms with multiple drives are counted as 1.  Private streets/drives which serve more than two houses should be counted as a Minor Street Intersection.</t>
        </r>
        <r>
          <rPr>
            <sz val="8"/>
            <color indexed="81"/>
            <rFont val="Tahoma"/>
            <family val="2"/>
          </rPr>
          <t xml:space="preserve">
</t>
        </r>
      </text>
    </comment>
    <comment ref="I14" authorId="0" shapeId="0" xr:uid="{00000000-0006-0000-0000-000003000000}">
      <text>
        <r>
          <rPr>
            <b/>
            <sz val="8"/>
            <color indexed="81"/>
            <rFont val="Tahoma"/>
            <family val="2"/>
          </rPr>
          <t>Small business, apartment/condo, or public building that generates sporadic traffic throughout the day.  A low traffic generator.</t>
        </r>
      </text>
    </comment>
    <comment ref="I15" authorId="0" shapeId="0" xr:uid="{00000000-0006-0000-0000-000004000000}">
      <text>
        <r>
          <rPr>
            <b/>
            <sz val="8"/>
            <color indexed="81"/>
            <rFont val="Tahoma"/>
            <family val="2"/>
          </rPr>
          <t xml:space="preserve">Medium size business, multi-unit apartment/condos that generates light, consistent traffic throughout the day or has moderate traffic at certain times of the day.
</t>
        </r>
      </text>
    </comment>
    <comment ref="I16" authorId="0" shapeId="0" xr:uid="{00000000-0006-0000-0000-000005000000}">
      <text>
        <r>
          <rPr>
            <b/>
            <sz val="8"/>
            <color indexed="81"/>
            <rFont val="Tahoma"/>
            <family val="2"/>
          </rPr>
          <t>Major business, industry, shopping mall, or industrial park that generates significant, consistent traffic throughout the day.
If a drive is signalized, it should be counted as a signalized intersection and not counted here.</t>
        </r>
        <r>
          <rPr>
            <sz val="8"/>
            <color indexed="81"/>
            <rFont val="Tahoma"/>
            <family val="2"/>
          </rPr>
          <t xml:space="preserve">
</t>
        </r>
      </text>
    </comment>
    <comment ref="I17" authorId="0" shapeId="0" xr:uid="{00000000-0006-0000-0000-000006000000}">
      <text>
        <r>
          <rPr>
            <b/>
            <sz val="8"/>
            <color indexed="81"/>
            <rFont val="Tahoma"/>
            <family val="2"/>
          </rPr>
          <t xml:space="preserve">Unsignalized.  Minor/low-volume subdivision, township or county road.  Do not include intersection at the beginning and end of the section being studied.  </t>
        </r>
      </text>
    </comment>
    <comment ref="I18" authorId="0" shapeId="0" xr:uid="{00000000-0006-0000-0000-000007000000}">
      <text>
        <r>
          <rPr>
            <b/>
            <sz val="8"/>
            <color indexed="81"/>
            <rFont val="Tahoma"/>
            <family val="2"/>
          </rPr>
          <t xml:space="preserve">Unsignalized.  State Routes, through routes, or high volume local roads.  Do not include intersection at the beginning and end of the section being studied.  </t>
        </r>
      </text>
    </comment>
    <comment ref="I19" authorId="0" shapeId="0" xr:uid="{00000000-0006-0000-0000-000008000000}">
      <text>
        <r>
          <rPr>
            <b/>
            <sz val="8"/>
            <color indexed="81"/>
            <rFont val="Tahoma"/>
            <family val="2"/>
          </rPr>
          <t xml:space="preserve">Do not count a signalized intersection </t>
        </r>
        <r>
          <rPr>
            <b/>
            <sz val="8"/>
            <color indexed="10"/>
            <rFont val="Tahoma"/>
            <family val="2"/>
          </rPr>
          <t>or roundabout</t>
        </r>
        <r>
          <rPr>
            <b/>
            <sz val="8"/>
            <color indexed="81"/>
            <rFont val="Tahoma"/>
            <family val="2"/>
          </rPr>
          <t xml:space="preserve"> as either a Minor or Major intersection.  Intersections can only be counted once in the course of the study.
</t>
        </r>
      </text>
    </comment>
    <comment ref="I20" authorId="1" shapeId="0" xr:uid="{00000000-0006-0000-0000-000009000000}">
      <text>
        <r>
          <rPr>
            <b/>
            <sz val="8"/>
            <color indexed="81"/>
            <rFont val="Tahoma"/>
            <family val="2"/>
          </rPr>
          <t>Each interchange ramp should be counted individually.</t>
        </r>
      </text>
    </comment>
    <comment ref="I23" authorId="2" shapeId="0" xr:uid="{7BE5062B-FBC2-4CFF-8AAC-50CF17E5E1BA}">
      <text>
        <r>
          <rPr>
            <b/>
            <sz val="9"/>
            <color indexed="81"/>
            <rFont val="Tahoma"/>
            <family val="2"/>
          </rPr>
          <t>Only include crashes within the section, excluding animal and side street crashes.</t>
        </r>
      </text>
    </comment>
    <comment ref="I24" authorId="2" shapeId="0" xr:uid="{84E53825-AE93-4C6D-A3F7-00D6D0A317BB}">
      <text>
        <r>
          <rPr>
            <b/>
            <sz val="9"/>
            <color indexed="81"/>
            <rFont val="Tahoma"/>
            <family val="2"/>
          </rPr>
          <t>Only include crashes within the section, excluding animal and side street crashes.</t>
        </r>
      </text>
    </comment>
    <comment ref="I25" authorId="2" shapeId="0" xr:uid="{49FEA524-9B07-49CB-B794-00D84A0D2980}">
      <text>
        <r>
          <rPr>
            <b/>
            <sz val="9"/>
            <color indexed="81"/>
            <rFont val="Tahoma"/>
            <family val="2"/>
          </rPr>
          <t>Only include crashes within the section, excluding animal and side street crashes.</t>
        </r>
      </text>
    </comment>
    <comment ref="I31" authorId="2" shapeId="0" xr:uid="{00000000-0006-0000-0000-00000A000000}">
      <text>
        <r>
          <rPr>
            <sz val="9"/>
            <color indexed="81"/>
            <rFont val="Calibri"/>
            <family val="2"/>
            <scheme val="minor"/>
          </rPr>
          <t>Hold cursor over alphabetic value to the right to view description then select roadway characteristic that represents a majority of the study area.</t>
        </r>
      </text>
    </comment>
    <comment ref="O31" authorId="3" shapeId="0" xr:uid="{00000000-0006-0000-0000-00000B000000}">
      <text>
        <r>
          <rPr>
            <sz val="8"/>
            <color indexed="81"/>
            <rFont val="Tahoma"/>
            <family val="2"/>
          </rPr>
          <t>C. Constant, tightly-spaced, sharp curves and/or hillcrests that affect travel speeds and/or severely restrict horizontal and/or vertical sight distance in nearly all of the study area.  The sharp alignment dictates travel speeds to such an extent that roadside obstructions and features limiting lateral sight distance need not be a factor.</t>
        </r>
      </text>
    </comment>
    <comment ref="P31" authorId="3" shapeId="0" xr:uid="{00000000-0006-0000-0000-00000C000000}">
      <text>
        <r>
          <rPr>
            <sz val="8"/>
            <color indexed="81"/>
            <rFont val="Arial"/>
            <family val="2"/>
          </rPr>
          <t xml:space="preserve">B3. Gentle curves and/or straight-aways with level to moderate grades, interspersed with sharp curves and/or hillcrests that affect travel speeds and limit horizontal and/or vertical sight distance in the majority of the study area.  Frequent roadside obstructions and features limit lateral sight distance through most of the study area.
</t>
        </r>
      </text>
    </comment>
    <comment ref="Q31" authorId="3" shapeId="0" xr:uid="{00000000-0006-0000-0000-00000D000000}">
      <text>
        <r>
          <rPr>
            <sz val="8"/>
            <color indexed="81"/>
            <rFont val="Arial"/>
            <family val="2"/>
          </rPr>
          <t>B2. Gentle curves and/or straight-aways with level to moderate grades, interspersed with sharp curves and/or hillcrests that affect travel speeds and limit horizontal and/or vertical sight distance in the majority of the study area.  Occasional roadside obstructions and features limit lateral sight distance.</t>
        </r>
      </text>
    </comment>
    <comment ref="R31" authorId="3" shapeId="0" xr:uid="{00000000-0006-0000-0000-00000E000000}">
      <text>
        <r>
          <rPr>
            <sz val="8"/>
            <color indexed="81"/>
            <rFont val="Arial"/>
            <family val="2"/>
          </rPr>
          <t>B1. Gentle curves and/or straight-aways with level to moderate grades, interspersed with sharp curves and/or hillcrests that affect travel speeds and limit horizontal and/or vertical sight distance in much of the study area.  Basically free of roadside obstructions and features that limit lateral sight distance.</t>
        </r>
      </text>
    </comment>
    <comment ref="S31" authorId="3" shapeId="0" xr:uid="{00000000-0006-0000-0000-00000F000000}">
      <text>
        <r>
          <rPr>
            <sz val="8"/>
            <color indexed="81"/>
            <rFont val="Arial"/>
            <family val="2"/>
          </rPr>
          <t>A3. Relatively straight, level road that generally provides adequate horizontal and vertical sight distance but may have a random curve and/or hillcrest that affect travel speeds in only a short section of the study area. Frequent roadside obstructions and features limit lateral sight distances through most of the study area.</t>
        </r>
      </text>
    </comment>
    <comment ref="T31" authorId="3" shapeId="0" xr:uid="{00000000-0006-0000-0000-000010000000}">
      <text>
        <r>
          <rPr>
            <sz val="8"/>
            <color indexed="81"/>
            <rFont val="Arial"/>
            <family val="2"/>
          </rPr>
          <t>A2. Relatively straight, level road that generally provides adequate horizontal and vertical sight distance but may have a random curve and/or hillcrest that affect travel speeds in only a short section of the study area. Occasional roadside obstructions and features limit lateral sight distance.</t>
        </r>
      </text>
    </comment>
    <comment ref="U31" authorId="3" shapeId="0" xr:uid="{00000000-0006-0000-0000-000011000000}">
      <text>
        <r>
          <rPr>
            <sz val="8"/>
            <color indexed="81"/>
            <rFont val="Arial"/>
            <family val="2"/>
          </rPr>
          <t>A1. Relatively straight, level road that generally provides adequate horizontal and vertical sight distance but may have a random curve and/or hillcrest that affect travel speeds in only a short section of the study area. Basically free of roadside obstructions and features that limit lateral sight distance.</t>
        </r>
      </text>
    </comment>
    <comment ref="V31" authorId="3" shapeId="0" xr:uid="{00000000-0006-0000-0000-000012000000}">
      <text>
        <r>
          <rPr>
            <sz val="8"/>
            <color indexed="81"/>
            <rFont val="Arial"/>
            <family val="2"/>
          </rPr>
          <t xml:space="preserve">4-lane Divided Highway
</t>
        </r>
        <r>
          <rPr>
            <b/>
            <sz val="8"/>
            <color indexed="81"/>
            <rFont val="Arial"/>
            <family val="2"/>
          </rPr>
          <t>ORC 4511.35 Definition:</t>
        </r>
        <r>
          <rPr>
            <sz val="8"/>
            <color indexed="81"/>
            <rFont val="Arial"/>
            <family val="2"/>
          </rPr>
          <t xml:space="preserve">
Whenever any highway has been divided into two roadways by an intervening space, or by a physical barrier, or clearly indicated dividing section so constructed as to impede vehicular traffic, every vehicle shall be driven only upon the right-hand roadway, and no vehicle shall be driven over, across, or within any such dividing space, barrier, or section, except through an opening, crossover, or intersection established by public authority.</t>
        </r>
      </text>
    </comment>
    <comment ref="K49" authorId="2" shapeId="0" xr:uid="{00000000-0006-0000-0000-000013000000}">
      <text>
        <r>
          <rPr>
            <sz val="8"/>
            <color indexed="81"/>
            <rFont val="Tahoma"/>
            <family val="2"/>
          </rPr>
          <t>Completed by ODOT for comparison or verification of calculated speed.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Aaron Conley</author>
  </authors>
  <commentList>
    <comment ref="A43" authorId="0" shapeId="0" xr:uid="{DCC3D212-EAD0-414B-9B69-167FF5F19CAD}">
      <text>
        <r>
          <rPr>
            <sz val="9"/>
            <color indexed="81"/>
            <rFont val="Tahoma"/>
            <family val="2"/>
          </rPr>
          <t>50th percentile speed used when both Urban Features and High Presence of Vulnerable Road Users are identified.</t>
        </r>
      </text>
    </comment>
  </commentList>
</comments>
</file>

<file path=xl/sharedStrings.xml><?xml version="1.0" encoding="utf-8"?>
<sst xmlns="http://schemas.openxmlformats.org/spreadsheetml/2006/main" count="347" uniqueCount="301">
  <si>
    <t>Ohio Department of Transportation</t>
  </si>
  <si>
    <t>X 1 =</t>
  </si>
  <si>
    <t>X 2 =</t>
  </si>
  <si>
    <t>X 3 =</t>
  </si>
  <si>
    <t>X 4 =</t>
  </si>
  <si>
    <t>TOTAL TYPE (A)</t>
  </si>
  <si>
    <t>TOTAL CLASS (B)</t>
  </si>
  <si>
    <t xml:space="preserve">      (A)</t>
  </si>
  <si>
    <t>+      (B)</t>
  </si>
  <si>
    <t>=</t>
  </si>
  <si>
    <t>FACTORS</t>
  </si>
  <si>
    <t>C</t>
  </si>
  <si>
    <t>MPH</t>
  </si>
  <si>
    <t>B3</t>
  </si>
  <si>
    <t>B2</t>
  </si>
  <si>
    <t>B1</t>
  </si>
  <si>
    <t>A3</t>
  </si>
  <si>
    <t>A2</t>
  </si>
  <si>
    <t>A1</t>
  </si>
  <si>
    <t>&gt;6.2</t>
  </si>
  <si>
    <t>Small Business</t>
  </si>
  <si>
    <t>Major Business</t>
  </si>
  <si>
    <t>Houses or Farms</t>
  </si>
  <si>
    <t>Begin Study At:</t>
  </si>
  <si>
    <t>End Study At:</t>
  </si>
  <si>
    <t>Must have direct access to the roadway being studied.</t>
  </si>
  <si>
    <t>Medium Business</t>
  </si>
  <si>
    <t>Road Name:</t>
  </si>
  <si>
    <t>to</t>
  </si>
  <si>
    <t>County:</t>
  </si>
  <si>
    <t>Length:</t>
  </si>
  <si>
    <t>Streets which serve both the residents and commuters of the area.</t>
  </si>
  <si>
    <t xml:space="preserve">No. of Minor Street Intersections         </t>
  </si>
  <si>
    <t>No. of Major Street Intersections</t>
  </si>
  <si>
    <t>&gt;5.1 - 6.2</t>
  </si>
  <si>
    <t>&gt;4.0 - 5.1</t>
  </si>
  <si>
    <t>&gt;3.4 - 4.0</t>
  </si>
  <si>
    <t>&gt;2.8 - 3.4</t>
  </si>
  <si>
    <t>&gt;2.2 - 2.8</t>
  </si>
  <si>
    <t>miles</t>
  </si>
  <si>
    <t>Minor Street Intersections</t>
  </si>
  <si>
    <t>Major Street Intersections</t>
  </si>
  <si>
    <t xml:space="preserve">No. of Houses or Farms                     </t>
  </si>
  <si>
    <t xml:space="preserve">No. of Medium Businesses, Apts./Condos             </t>
  </si>
  <si>
    <t xml:space="preserve">No. of Major Businesses, Apts./Condos                </t>
  </si>
  <si>
    <t>Length</t>
  </si>
  <si>
    <t>Click Here to Return to 'Full Study Warrant Form' (Data Input Page)</t>
  </si>
  <si>
    <t>Do not include intersections at the beginning or end of the section.</t>
  </si>
  <si>
    <t>DIV</t>
  </si>
  <si>
    <t>32 - 33</t>
  </si>
  <si>
    <t>34 - 35</t>
  </si>
  <si>
    <t>36 - 37</t>
  </si>
  <si>
    <t>58 - 62</t>
  </si>
  <si>
    <t>53 - 57</t>
  </si>
  <si>
    <t>48 - 52</t>
  </si>
  <si>
    <t>43 - 47</t>
  </si>
  <si>
    <t>38 - 42</t>
  </si>
  <si>
    <t>33 - 37</t>
  </si>
  <si>
    <t xml:space="preserve">28 - 32 </t>
  </si>
  <si>
    <t>HIGHWAY DEVELOPMENT</t>
  </si>
  <si>
    <t>ROADWAY FEATURES</t>
  </si>
  <si>
    <t>SPEED CALCULATION</t>
  </si>
  <si>
    <t>OHIO DEPARTMENT OF TRANSPORTATION</t>
  </si>
  <si>
    <t>Jurisdiction:</t>
  </si>
  <si>
    <t>CRITERIA</t>
  </si>
  <si>
    <t>TOTAL</t>
  </si>
  <si>
    <t>Road Number:</t>
  </si>
  <si>
    <t>Begin Log Point:</t>
  </si>
  <si>
    <t>End Log Point:</t>
  </si>
  <si>
    <t>Existing Speed Limit:</t>
  </si>
  <si>
    <t>Average Daily Traffic:</t>
  </si>
  <si>
    <t>LOCATION</t>
  </si>
  <si>
    <t xml:space="preserve">TOTAL SPEED FACTORS: </t>
  </si>
  <si>
    <t xml:space="preserve">TOTAL HIGHWAY DEVELOPMENT: </t>
  </si>
  <si>
    <t xml:space="preserve">CRASH RATE (Crashes/MVM): </t>
  </si>
  <si>
    <t>Crash Rate (Crashes/MVM)</t>
  </si>
  <si>
    <t xml:space="preserve">TOTAL ROADWAY FEATURES: </t>
  </si>
  <si>
    <t>Highway Development</t>
  </si>
  <si>
    <t>Roadway Features</t>
  </si>
  <si>
    <t>Lane Width (feet)</t>
  </si>
  <si>
    <t>Shoulder Width (feet)</t>
  </si>
  <si>
    <t>Total Speed Factors</t>
  </si>
  <si>
    <t>No. of Speed Criteria</t>
  </si>
  <si>
    <t>Yes</t>
  </si>
  <si>
    <t>No</t>
  </si>
  <si>
    <t>Interchange Ramps</t>
  </si>
  <si>
    <t>No. of Interchange Ramps</t>
  </si>
  <si>
    <t>*COMPLETE ALL GREEN SHADED AREAS*</t>
  </si>
  <si>
    <t>Do not include Loop ramps at the beginning or end of the section.</t>
  </si>
  <si>
    <t>COUNTY:</t>
  </si>
  <si>
    <t>JURISDICTION:</t>
  </si>
  <si>
    <t>ROUTE NAME:</t>
  </si>
  <si>
    <t>ROUTE NUMBER:</t>
  </si>
  <si>
    <t>BEGIN STUDY AT:</t>
  </si>
  <si>
    <t>BEGIN LOGPOINT:</t>
  </si>
  <si>
    <t>END STUDY AT:</t>
  </si>
  <si>
    <t>END LOGPOINT:</t>
  </si>
  <si>
    <t>AVERAGE DAILY TRAFFIC (ADT):</t>
  </si>
  <si>
    <t>EXISTING SPEED LIMIT (MPH):</t>
  </si>
  <si>
    <t>LENGTH (MILE):</t>
  </si>
  <si>
    <t>SPEED ZONE EVALUATION SHEET</t>
  </si>
  <si>
    <t xml:space="preserve">No. of Small Businesses, Apts./Condos               </t>
  </si>
  <si>
    <t>Roadway Characteristics</t>
  </si>
  <si>
    <t>CALCULATION SHEET</t>
  </si>
  <si>
    <t>CRASHES TO INCLUDE</t>
  </si>
  <si>
    <t>STUDY BY:</t>
  </si>
  <si>
    <t>DATE:</t>
  </si>
  <si>
    <t>CALCULATED SPEED:</t>
  </si>
  <si>
    <t>REQUESTED SPEED:</t>
  </si>
  <si>
    <t>APPROVED SPEED:</t>
  </si>
  <si>
    <t>TEST RUN:</t>
  </si>
  <si>
    <t>TEM FORM 1296-2</t>
  </si>
  <si>
    <t>Subdivision, Residential, or Other streets serving the residents of that street.</t>
  </si>
  <si>
    <r>
      <t xml:space="preserve">Shoulder Width </t>
    </r>
    <r>
      <rPr>
        <sz val="8"/>
        <rFont val="Calibri"/>
        <family val="2"/>
        <scheme val="minor"/>
      </rPr>
      <t>(Round down to nearest foot)</t>
    </r>
  </si>
  <si>
    <r>
      <t xml:space="preserve">Lane Width </t>
    </r>
    <r>
      <rPr>
        <sz val="8"/>
        <rFont val="Calibri"/>
        <family val="2"/>
        <scheme val="minor"/>
      </rPr>
      <t>(Round down to nearest foot)</t>
    </r>
  </si>
  <si>
    <r>
      <t xml:space="preserve">To View </t>
    </r>
    <r>
      <rPr>
        <b/>
        <sz val="8"/>
        <rFont val="Calibri"/>
        <family val="2"/>
        <scheme val="minor"/>
      </rPr>
      <t>Calculation Sheet</t>
    </r>
    <r>
      <rPr>
        <sz val="8"/>
        <rFont val="Calibri"/>
        <family val="2"/>
        <scheme val="minor"/>
      </rPr>
      <t xml:space="preserve"> or Examples of</t>
    </r>
    <r>
      <rPr>
        <b/>
        <sz val="8"/>
        <rFont val="Calibri"/>
        <family val="2"/>
        <scheme val="minor"/>
      </rPr>
      <t xml:space="preserve"> Roadway Characteristics</t>
    </r>
    <r>
      <rPr>
        <sz val="8"/>
        <rFont val="Calibri"/>
        <family val="2"/>
        <scheme val="minor"/>
      </rPr>
      <t xml:space="preserve"> and </t>
    </r>
    <r>
      <rPr>
        <b/>
        <sz val="8"/>
        <rFont val="Calibri"/>
        <family val="2"/>
        <scheme val="minor"/>
      </rPr>
      <t>Crashes to Include</t>
    </r>
    <r>
      <rPr>
        <sz val="8"/>
        <rFont val="Calibri"/>
        <family val="2"/>
        <scheme val="minor"/>
      </rPr>
      <t>, use Buttons Below.</t>
    </r>
  </si>
  <si>
    <t>ROADWAY CHARACTERISTICS</t>
  </si>
  <si>
    <t>*INCLUDE THE RELATED RESOLUTION(S) WHEN SUBMITTING THIS FORM*</t>
  </si>
  <si>
    <t>BELOW FOR ODOT USE ONLY</t>
  </si>
  <si>
    <t xml:space="preserve"> TEST RUN SPEED: </t>
  </si>
  <si>
    <t xml:space="preserve">APPROVED SPEED: </t>
  </si>
  <si>
    <t xml:space="preserve">CHECKED BY: </t>
  </si>
  <si>
    <t>CHECKED BY:</t>
  </si>
  <si>
    <t>CATEGORIES:</t>
  </si>
  <si>
    <t>30 - 31</t>
  </si>
  <si>
    <t>28 - 29</t>
  </si>
  <si>
    <t>26 - 27</t>
  </si>
  <si>
    <t>≤ 25</t>
  </si>
  <si>
    <t>No. of Property Damage Only Crashes</t>
  </si>
  <si>
    <t>Latest three years of data</t>
  </si>
  <si>
    <t>No. of Injury Crashes</t>
  </si>
  <si>
    <t>No. of Fatal Crashes</t>
  </si>
  <si>
    <t>Weighted value is 2x that of a Property Damage Only Crash</t>
  </si>
  <si>
    <t>Weighted value is 4x that of a Property Damage Only Crash</t>
  </si>
  <si>
    <t>(A)  BUILDINGS</t>
  </si>
  <si>
    <t xml:space="preserve"> (B) INTERSECTIONS</t>
  </si>
  <si>
    <t>Signalized/Roundabout Intersections</t>
  </si>
  <si>
    <t>No. of PDO:</t>
  </si>
  <si>
    <t>No of Injury:</t>
  </si>
  <si>
    <t>No. of Fatal:</t>
  </si>
  <si>
    <t>PDO x 1</t>
  </si>
  <si>
    <t>Injury x 2</t>
  </si>
  <si>
    <t>Fatal x 4</t>
  </si>
  <si>
    <t xml:space="preserve"> ADT           X</t>
  </si>
  <si>
    <t xml:space="preserve"> Miles</t>
  </si>
  <si>
    <t xml:space="preserve">   365       X</t>
  </si>
  <si>
    <t xml:space="preserve"> Weighted Crashes      X</t>
  </si>
  <si>
    <t xml:space="preserve">3  Years    X  </t>
  </si>
  <si>
    <t>Urban Features:</t>
  </si>
  <si>
    <t>ADDITIONAL CONSIDERATIONS AND COMMENTS</t>
  </si>
  <si>
    <t>ADDITIONAL INFORMATION AND COMMENTS</t>
  </si>
  <si>
    <t>USLIMITS2 SPEED:</t>
  </si>
  <si>
    <t>Urban Features</t>
  </si>
  <si>
    <t>USLIMTS2 SPEED</t>
  </si>
  <si>
    <t>Crashes Type By Severity:</t>
  </si>
  <si>
    <t>Weighted Crash Values:</t>
  </si>
  <si>
    <t>Township / Municipality:</t>
  </si>
  <si>
    <t>TOWNSHIP / MUNICIPALITY:</t>
  </si>
  <si>
    <t>Pedestrians / Bicyclists / Amish Buggies / etc..</t>
  </si>
  <si>
    <t>Sidewalks / Crosswalks / Curb &amp; Gutter / On-Street Parking / Street Lighting / etc..</t>
  </si>
  <si>
    <t>10 mph Pace</t>
  </si>
  <si>
    <r>
      <t>85</t>
    </r>
    <r>
      <rPr>
        <b/>
        <vertAlign val="superscript"/>
        <sz val="9"/>
        <rFont val="Calibri"/>
        <family val="2"/>
        <scheme val="minor"/>
      </rPr>
      <t>th</t>
    </r>
    <r>
      <rPr>
        <b/>
        <sz val="9"/>
        <rFont val="Calibri"/>
        <family val="2"/>
        <scheme val="minor"/>
      </rPr>
      <t xml:space="preserve"> Percentile Speed</t>
    </r>
  </si>
  <si>
    <t>Average of all speed samples that were taken.</t>
  </si>
  <si>
    <t>10-mph Pace Speed</t>
  </si>
  <si>
    <t>SPEED CALCULATION SHEET</t>
  </si>
  <si>
    <t>General shoulder width throughout the section.</t>
  </si>
  <si>
    <t>General width of through lanes throughout the section.</t>
  </si>
  <si>
    <t>11'</t>
  </si>
  <si>
    <t>10'</t>
  </si>
  <si>
    <t>9'</t>
  </si>
  <si>
    <t>1'</t>
  </si>
  <si>
    <t>2'</t>
  </si>
  <si>
    <t>3'</t>
  </si>
  <si>
    <t>4'</t>
  </si>
  <si>
    <t>5'</t>
  </si>
  <si>
    <t>≥ 12'</t>
  </si>
  <si>
    <t>≥ 6'</t>
  </si>
  <si>
    <t>≤ 2.2</t>
  </si>
  <si>
    <t>REQUESTED SPEED</t>
  </si>
  <si>
    <t>&gt; 70</t>
  </si>
  <si>
    <t>&gt; 60 - 70</t>
  </si>
  <si>
    <t>&gt; 50 - 60</t>
  </si>
  <si>
    <t>&gt; 40 - 50</t>
  </si>
  <si>
    <t>&gt; 30 - 40</t>
  </si>
  <si>
    <t>&gt; 20 - 30</t>
  </si>
  <si>
    <t>&gt; 10 - 20</t>
  </si>
  <si>
    <t>&gt; 5 - 10</t>
  </si>
  <si>
    <t>≤ 5</t>
  </si>
  <si>
    <t>≥ 63</t>
  </si>
  <si>
    <t>≤ 27</t>
  </si>
  <si>
    <t>Adams</t>
  </si>
  <si>
    <t>Allen</t>
  </si>
  <si>
    <t>Ashland</t>
  </si>
  <si>
    <t>Ashtabula</t>
  </si>
  <si>
    <t>Athens</t>
  </si>
  <si>
    <t>Auglaize</t>
  </si>
  <si>
    <t>Belmont</t>
  </si>
  <si>
    <t>Brown</t>
  </si>
  <si>
    <t>Butler</t>
  </si>
  <si>
    <t>Carroll</t>
  </si>
  <si>
    <t>Champaign</t>
  </si>
  <si>
    <t>Clark</t>
  </si>
  <si>
    <t>Clermont</t>
  </si>
  <si>
    <t>Clinton</t>
  </si>
  <si>
    <t>Columbiana</t>
  </si>
  <si>
    <t>Coshocton</t>
  </si>
  <si>
    <t>Crawford</t>
  </si>
  <si>
    <t>Cuyahoga</t>
  </si>
  <si>
    <t>Darke</t>
  </si>
  <si>
    <t>Defiance</t>
  </si>
  <si>
    <t>Delaware</t>
  </si>
  <si>
    <t>Erie</t>
  </si>
  <si>
    <t>Fairfield</t>
  </si>
  <si>
    <t>Fayette</t>
  </si>
  <si>
    <t>Franklin</t>
  </si>
  <si>
    <t>Fulton</t>
  </si>
  <si>
    <t>Gallia</t>
  </si>
  <si>
    <t>Geauga</t>
  </si>
  <si>
    <t>Greene</t>
  </si>
  <si>
    <t>Guernsey</t>
  </si>
  <si>
    <t>Hamilton</t>
  </si>
  <si>
    <t>Hancock</t>
  </si>
  <si>
    <t>Hardin</t>
  </si>
  <si>
    <t>Harrison</t>
  </si>
  <si>
    <t>Henry</t>
  </si>
  <si>
    <t>Highland</t>
  </si>
  <si>
    <t>Hocking</t>
  </si>
  <si>
    <t>Holmes</t>
  </si>
  <si>
    <t>Huron</t>
  </si>
  <si>
    <t>Jackson</t>
  </si>
  <si>
    <t>Jefferson</t>
  </si>
  <si>
    <t>Knox</t>
  </si>
  <si>
    <t>Lake</t>
  </si>
  <si>
    <t>Lawrence</t>
  </si>
  <si>
    <t>Licking</t>
  </si>
  <si>
    <t>Logan</t>
  </si>
  <si>
    <t>Lorain</t>
  </si>
  <si>
    <t>Lucas</t>
  </si>
  <si>
    <t>Madison</t>
  </si>
  <si>
    <t>Mahoning</t>
  </si>
  <si>
    <t>Marion</t>
  </si>
  <si>
    <t>Medina</t>
  </si>
  <si>
    <t>Meigs</t>
  </si>
  <si>
    <t>Mercer</t>
  </si>
  <si>
    <t>Miami</t>
  </si>
  <si>
    <t>Monroe</t>
  </si>
  <si>
    <t>Montgomery</t>
  </si>
  <si>
    <t>Morgan</t>
  </si>
  <si>
    <t>Morrow</t>
  </si>
  <si>
    <t>Muskingum</t>
  </si>
  <si>
    <t>Noble</t>
  </si>
  <si>
    <t>Ottawa</t>
  </si>
  <si>
    <t>Paulding</t>
  </si>
  <si>
    <t>Perry</t>
  </si>
  <si>
    <t>Pickaway</t>
  </si>
  <si>
    <t>Pike</t>
  </si>
  <si>
    <t>Portage</t>
  </si>
  <si>
    <t>Preble</t>
  </si>
  <si>
    <t>Putnam</t>
  </si>
  <si>
    <t>Richland</t>
  </si>
  <si>
    <t>Ross</t>
  </si>
  <si>
    <t>Sandusky</t>
  </si>
  <si>
    <t>Scioto</t>
  </si>
  <si>
    <t>Seneca</t>
  </si>
  <si>
    <t>Shelby</t>
  </si>
  <si>
    <t>Stark</t>
  </si>
  <si>
    <t>Summit</t>
  </si>
  <si>
    <t>Trumbull</t>
  </si>
  <si>
    <t>Tuscarawas</t>
  </si>
  <si>
    <t>Union</t>
  </si>
  <si>
    <t>Van Wert</t>
  </si>
  <si>
    <t>Vinton</t>
  </si>
  <si>
    <t>Warren</t>
  </si>
  <si>
    <t>Washington</t>
  </si>
  <si>
    <t>Wayne</t>
  </si>
  <si>
    <t>Williams</t>
  </si>
  <si>
    <t>Wood</t>
  </si>
  <si>
    <t>Wyandot</t>
  </si>
  <si>
    <r>
      <t xml:space="preserve">CALCULATED SPEED* </t>
    </r>
    <r>
      <rPr>
        <sz val="8"/>
        <rFont val="Calibri"/>
        <family val="2"/>
        <scheme val="minor"/>
      </rPr>
      <t xml:space="preserve">       =  </t>
    </r>
    <r>
      <rPr>
        <b/>
        <sz val="10"/>
        <rFont val="Calibri"/>
        <family val="2"/>
        <scheme val="minor"/>
      </rPr>
      <t xml:space="preserve">            </t>
    </r>
  </si>
  <si>
    <t>Not High = 0 / High = -4</t>
  </si>
  <si>
    <t>Not High</t>
  </si>
  <si>
    <t>High</t>
  </si>
  <si>
    <t>Presence of Vulnerable Road Users</t>
  </si>
  <si>
    <t>For Highways with less than 50% of all crossroads grade separated</t>
  </si>
  <si>
    <t>Rev. 5/4/21 ARC</t>
  </si>
  <si>
    <t>REFER TO SECTION 1203 OF THE TRAFFIC ENGINEERING MANUAL FOR ADDITIONAL GUIDANCE</t>
  </si>
  <si>
    <t>No. of Signalized/Roundabout Intersections</t>
  </si>
  <si>
    <r>
      <t>50</t>
    </r>
    <r>
      <rPr>
        <b/>
        <vertAlign val="superscript"/>
        <sz val="9"/>
        <rFont val="Calibri"/>
        <family val="2"/>
        <scheme val="minor"/>
      </rPr>
      <t>th</t>
    </r>
    <r>
      <rPr>
        <b/>
        <sz val="9"/>
        <rFont val="Calibri"/>
        <family val="2"/>
        <scheme val="minor"/>
      </rPr>
      <t xml:space="preserve"> Percentile Speed</t>
    </r>
  </si>
  <si>
    <r>
      <rPr>
        <sz val="6"/>
        <rFont val="Calibri"/>
        <family val="2"/>
      </rPr>
      <t xml:space="preserve">≤ </t>
    </r>
    <r>
      <rPr>
        <sz val="6"/>
        <rFont val="Calibri"/>
        <family val="2"/>
        <scheme val="minor"/>
      </rPr>
      <t>8'</t>
    </r>
  </si>
  <si>
    <r>
      <rPr>
        <sz val="6"/>
        <rFont val="Calibri"/>
        <family val="2"/>
      </rPr>
      <t>˂</t>
    </r>
    <r>
      <rPr>
        <sz val="6"/>
        <rFont val="Calibri"/>
        <family val="2"/>
        <scheme val="minor"/>
      </rPr>
      <t xml:space="preserve"> 1'</t>
    </r>
  </si>
  <si>
    <r>
      <t xml:space="preserve">* Use 50th percentile speed when both </t>
    </r>
    <r>
      <rPr>
        <i/>
        <u/>
        <sz val="6"/>
        <rFont val="Calibri"/>
        <family val="2"/>
        <scheme val="minor"/>
      </rPr>
      <t>Urban Features</t>
    </r>
    <r>
      <rPr>
        <i/>
        <sz val="6"/>
        <rFont val="Calibri"/>
        <family val="2"/>
        <scheme val="minor"/>
      </rPr>
      <t xml:space="preserve"> and High Presence of </t>
    </r>
    <r>
      <rPr>
        <i/>
        <u/>
        <sz val="6"/>
        <rFont val="Calibri"/>
        <family val="2"/>
        <scheme val="minor"/>
      </rPr>
      <t>Vulnerable Road Users</t>
    </r>
    <r>
      <rPr>
        <i/>
        <sz val="6"/>
        <rFont val="Calibri"/>
        <family val="2"/>
        <scheme val="minor"/>
      </rPr>
      <t xml:space="preserve"> are identified.</t>
    </r>
  </si>
  <si>
    <r>
      <rPr>
        <sz val="6"/>
        <rFont val="Calibri"/>
        <family val="2"/>
      </rPr>
      <t xml:space="preserve">≤ </t>
    </r>
    <r>
      <rPr>
        <sz val="6"/>
        <rFont val="Calibri"/>
        <family val="2"/>
        <scheme val="minor"/>
      </rPr>
      <t>14 - 27</t>
    </r>
  </si>
  <si>
    <t>19 - 32</t>
  </si>
  <si>
    <t>24 - 37</t>
  </si>
  <si>
    <t>29 - 42</t>
  </si>
  <si>
    <t>34 - 47</t>
  </si>
  <si>
    <t>39 - 52</t>
  </si>
  <si>
    <t>44 - 57</t>
  </si>
  <si>
    <t>49 - 62</t>
  </si>
  <si>
    <r>
      <rPr>
        <sz val="6"/>
        <rFont val="Calibri"/>
        <family val="2"/>
      </rPr>
      <t xml:space="preserve">≥ </t>
    </r>
    <r>
      <rPr>
        <sz val="6"/>
        <rFont val="Calibri"/>
        <family val="2"/>
        <scheme val="minor"/>
      </rPr>
      <t>54 - 67</t>
    </r>
  </si>
  <si>
    <r>
      <rPr>
        <sz val="8"/>
        <rFont val="Calibri"/>
        <family val="2"/>
        <scheme val="minor"/>
      </rPr>
      <t>*</t>
    </r>
    <r>
      <rPr>
        <sz val="6"/>
        <rFont val="Calibri"/>
        <family val="2"/>
        <scheme val="minor"/>
      </rPr>
      <t xml:space="preserve"> Calculated speed will not be less than the 50th percentile speed rounded to the closet 5 mph increment.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</si>
</sst>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quot;$&quot;#,##0.00"/>
    <numFmt numFmtId="166" formatCode="[$-409]mmmm\ d\,\ yyyy;@"/>
  </numFmts>
  <fonts count="43" x14ac:knownFonts="1">
    <font>
      <sz val="10"/>
      <name val="Arial"/>
    </font>
    <font>
      <sz val="8"/>
      <name val="Arial"/>
      <family val="2"/>
    </font>
    <font>
      <sz val="8"/>
      <color indexed="81"/>
      <name val="Tahoma"/>
      <family val="2"/>
    </font>
    <font>
      <sz val="8"/>
      <color indexed="81"/>
      <name val="Arial"/>
      <family val="2"/>
    </font>
    <font>
      <sz val="10"/>
      <name val="Arial"/>
      <family val="2"/>
    </font>
    <font>
      <b/>
      <sz val="8"/>
      <color indexed="81"/>
      <name val="Tahoma"/>
      <family val="2"/>
    </font>
    <font>
      <u/>
      <sz val="10"/>
      <color indexed="12"/>
      <name val="Arial"/>
      <family val="2"/>
    </font>
    <font>
      <b/>
      <u/>
      <sz val="10"/>
      <color rgb="FFFF0000"/>
      <name val="Arial"/>
      <family val="2"/>
    </font>
    <font>
      <sz val="10"/>
      <name val="Calibri"/>
      <family val="2"/>
      <scheme val="minor"/>
    </font>
    <font>
      <b/>
      <u/>
      <sz val="10"/>
      <color rgb="FFFF0000"/>
      <name val="Calibri"/>
      <family val="2"/>
      <scheme val="minor"/>
    </font>
    <font>
      <b/>
      <sz val="8"/>
      <name val="Calibri"/>
      <family val="2"/>
      <scheme val="minor"/>
    </font>
    <font>
      <b/>
      <sz val="10"/>
      <name val="Calibri"/>
      <family val="2"/>
      <scheme val="minor"/>
    </font>
    <font>
      <sz val="8"/>
      <name val="Calibri"/>
      <family val="2"/>
      <scheme val="minor"/>
    </font>
    <font>
      <b/>
      <sz val="8"/>
      <color indexed="10"/>
      <name val="Calibri"/>
      <family val="2"/>
      <scheme val="minor"/>
    </font>
    <font>
      <b/>
      <sz val="10"/>
      <color indexed="10"/>
      <name val="Calibri"/>
      <family val="2"/>
      <scheme val="minor"/>
    </font>
    <font>
      <sz val="9"/>
      <name val="Calibri"/>
      <family val="2"/>
      <scheme val="minor"/>
    </font>
    <font>
      <b/>
      <sz val="12"/>
      <name val="Cambria"/>
      <family val="1"/>
      <scheme val="major"/>
    </font>
    <font>
      <sz val="10"/>
      <name val="Cambria"/>
      <family val="1"/>
      <scheme val="major"/>
    </font>
    <font>
      <sz val="6"/>
      <name val="Calibri"/>
      <family val="2"/>
      <scheme val="minor"/>
    </font>
    <font>
      <sz val="6"/>
      <name val="Arial"/>
      <family val="2"/>
    </font>
    <font>
      <b/>
      <sz val="6"/>
      <name val="Calibri"/>
      <family val="2"/>
      <scheme val="minor"/>
    </font>
    <font>
      <b/>
      <sz val="6"/>
      <color indexed="10"/>
      <name val="Calibri"/>
      <family val="2"/>
      <scheme val="minor"/>
    </font>
    <font>
      <b/>
      <sz val="8"/>
      <color indexed="81"/>
      <name val="Arial"/>
      <family val="2"/>
    </font>
    <font>
      <b/>
      <sz val="20"/>
      <name val="Cambria"/>
      <family val="1"/>
      <scheme val="major"/>
    </font>
    <font>
      <b/>
      <sz val="14"/>
      <name val="Cambria"/>
      <family val="1"/>
      <scheme val="major"/>
    </font>
    <font>
      <b/>
      <sz val="9"/>
      <name val="Calibri"/>
      <family val="2"/>
      <scheme val="minor"/>
    </font>
    <font>
      <sz val="9"/>
      <color indexed="81"/>
      <name val="Calibri"/>
      <family val="2"/>
      <scheme val="minor"/>
    </font>
    <font>
      <b/>
      <i/>
      <sz val="12"/>
      <color theme="0"/>
      <name val="Calibri"/>
      <family val="2"/>
      <scheme val="minor"/>
    </font>
    <font>
      <b/>
      <u/>
      <sz val="10"/>
      <color theme="9" tint="-0.24994659260841701"/>
      <name val="Calibri"/>
      <family val="2"/>
      <scheme val="minor"/>
    </font>
    <font>
      <b/>
      <sz val="12"/>
      <name val="Calibri"/>
      <family val="2"/>
      <scheme val="minor"/>
    </font>
    <font>
      <b/>
      <sz val="10"/>
      <color theme="0"/>
      <name val="Calibri"/>
      <family val="2"/>
      <scheme val="minor"/>
    </font>
    <font>
      <b/>
      <vertAlign val="superscript"/>
      <sz val="9"/>
      <name val="Calibri"/>
      <family val="2"/>
      <scheme val="minor"/>
    </font>
    <font>
      <b/>
      <sz val="8"/>
      <color rgb="FFFF0000"/>
      <name val="Calibri"/>
      <family val="2"/>
      <scheme val="minor"/>
    </font>
    <font>
      <b/>
      <i/>
      <sz val="9"/>
      <name val="Calibri"/>
      <family val="2"/>
      <scheme val="minor"/>
    </font>
    <font>
      <sz val="9"/>
      <color indexed="81"/>
      <name val="Tahoma"/>
      <family val="2"/>
    </font>
    <font>
      <b/>
      <sz val="9"/>
      <color indexed="81"/>
      <name val="Tahoma"/>
      <family val="2"/>
    </font>
    <font>
      <b/>
      <sz val="7"/>
      <name val="Calibri"/>
      <family val="2"/>
      <scheme val="minor"/>
    </font>
    <font>
      <i/>
      <sz val="6"/>
      <color rgb="FFFF0000"/>
      <name val="Calibri"/>
      <family val="2"/>
      <scheme val="minor"/>
    </font>
    <font>
      <b/>
      <sz val="8"/>
      <color indexed="10"/>
      <name val="Tahoma"/>
      <family val="2"/>
    </font>
    <font>
      <b/>
      <i/>
      <sz val="10"/>
      <color rgb="FFFF0000"/>
      <name val="Cambria"/>
      <family val="1"/>
      <scheme val="major"/>
    </font>
    <font>
      <sz val="6"/>
      <name val="Calibri"/>
      <family val="2"/>
    </font>
    <font>
      <i/>
      <sz val="6"/>
      <name val="Calibri"/>
      <family val="2"/>
      <scheme val="minor"/>
    </font>
    <font>
      <i/>
      <u/>
      <sz val="6"/>
      <name val="Calibri"/>
      <family val="2"/>
      <scheme val="minor"/>
    </font>
  </fonts>
  <fills count="14">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26"/>
        <bgColor indexed="64"/>
      </patternFill>
    </fill>
    <fill>
      <patternFill patternType="solid">
        <fgColor rgb="FFCCFFCC"/>
        <bgColor indexed="64"/>
      </patternFill>
    </fill>
    <fill>
      <patternFill patternType="solid">
        <fgColor rgb="FFFFFF99"/>
        <bgColor indexed="64"/>
      </patternFill>
    </fill>
    <fill>
      <patternFill patternType="solid">
        <fgColor theme="0"/>
        <bgColor indexed="64"/>
      </patternFill>
    </fill>
    <fill>
      <patternFill patternType="solid">
        <fgColor theme="0" tint="-0.249977111117893"/>
        <bgColor indexed="64"/>
      </patternFill>
    </fill>
    <fill>
      <patternFill patternType="solid">
        <fgColor theme="1"/>
        <bgColor indexed="64"/>
      </patternFill>
    </fill>
    <fill>
      <patternFill patternType="solid">
        <fgColor theme="3" tint="0.79998168889431442"/>
        <bgColor indexed="64"/>
      </patternFill>
    </fill>
    <fill>
      <patternFill patternType="solid">
        <fgColor rgb="FFFFC000"/>
        <bgColor indexed="64"/>
      </patternFill>
    </fill>
    <fill>
      <patternFill patternType="solid">
        <fgColor rgb="FFFFFF00"/>
        <bgColor indexed="64"/>
      </patternFill>
    </fill>
    <fill>
      <patternFill patternType="solid">
        <fgColor rgb="FF00B0F0"/>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style="medium">
        <color indexed="64"/>
      </top>
      <bottom/>
      <diagonal/>
    </border>
    <border>
      <left/>
      <right/>
      <top/>
      <bottom style="medium">
        <color indexed="64"/>
      </bottom>
      <diagonal/>
    </border>
    <border>
      <left/>
      <right/>
      <top style="medium">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style="medium">
        <color indexed="64"/>
      </bottom>
      <diagonal/>
    </border>
    <border>
      <left/>
      <right style="medium">
        <color indexed="64"/>
      </right>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bottom/>
      <diagonal/>
    </border>
    <border>
      <left style="medium">
        <color indexed="64"/>
      </left>
      <right/>
      <top/>
      <bottom style="thin">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s>
  <cellStyleXfs count="2">
    <xf numFmtId="0" fontId="0" fillId="0" borderId="0"/>
    <xf numFmtId="0" fontId="6" fillId="0" borderId="0" applyNumberFormat="0" applyFill="0" applyBorder="0" applyAlignment="0" applyProtection="0">
      <alignment vertical="top"/>
      <protection locked="0"/>
    </xf>
  </cellStyleXfs>
  <cellXfs count="423">
    <xf numFmtId="0" fontId="0" fillId="0" borderId="0" xfId="0"/>
    <xf numFmtId="0" fontId="8" fillId="0" borderId="0" xfId="0" applyFont="1" applyProtection="1">
      <protection locked="0"/>
    </xf>
    <xf numFmtId="0" fontId="8" fillId="0" borderId="0" xfId="0" applyFont="1"/>
    <xf numFmtId="0" fontId="8" fillId="0" borderId="0" xfId="0" applyFont="1" applyBorder="1" applyProtection="1"/>
    <xf numFmtId="0" fontId="12" fillId="0" borderId="0" xfId="0" applyFont="1" applyBorder="1" applyAlignment="1" applyProtection="1">
      <alignment horizontal="right" vertical="center"/>
    </xf>
    <xf numFmtId="0" fontId="12" fillId="0" borderId="25" xfId="0" applyFont="1" applyBorder="1" applyAlignment="1" applyProtection="1">
      <alignment horizontal="center" vertical="center"/>
    </xf>
    <xf numFmtId="0" fontId="12" fillId="0" borderId="0" xfId="0" applyFont="1" applyFill="1" applyBorder="1" applyAlignment="1" applyProtection="1">
      <alignment horizontal="center" vertical="center"/>
    </xf>
    <xf numFmtId="0" fontId="8" fillId="0" borderId="27" xfId="0" applyFont="1" applyBorder="1" applyAlignment="1">
      <alignment vertical="center"/>
    </xf>
    <xf numFmtId="0" fontId="8" fillId="0" borderId="0" xfId="0" applyFont="1" applyBorder="1" applyAlignment="1">
      <alignment vertical="center"/>
    </xf>
    <xf numFmtId="0" fontId="8" fillId="0" borderId="0" xfId="0" applyFont="1" applyAlignment="1" applyProtection="1">
      <alignment vertical="center"/>
      <protection locked="0"/>
    </xf>
    <xf numFmtId="0" fontId="8" fillId="0" borderId="0" xfId="0" applyFont="1" applyAlignment="1">
      <alignment vertical="center"/>
    </xf>
    <xf numFmtId="0" fontId="8" fillId="0" borderId="0" xfId="0" applyFont="1" applyBorder="1" applyAlignment="1" applyProtection="1">
      <alignment vertical="center"/>
    </xf>
    <xf numFmtId="0" fontId="8" fillId="0" borderId="25" xfId="0" applyFont="1" applyBorder="1" applyAlignment="1">
      <alignment vertical="center"/>
    </xf>
    <xf numFmtId="0" fontId="12" fillId="0" borderId="27" xfId="0" applyFont="1" applyBorder="1" applyAlignment="1" applyProtection="1">
      <alignment vertical="center"/>
    </xf>
    <xf numFmtId="0" fontId="12" fillId="0" borderId="0" xfId="0" applyFont="1" applyBorder="1" applyAlignment="1" applyProtection="1">
      <alignment vertical="center"/>
    </xf>
    <xf numFmtId="0" fontId="8" fillId="0" borderId="27" xfId="0" applyFont="1" applyBorder="1" applyAlignment="1" applyProtection="1">
      <alignment vertical="center"/>
    </xf>
    <xf numFmtId="0" fontId="8" fillId="0" borderId="0" xfId="0" applyFont="1" applyFill="1" applyBorder="1" applyAlignment="1">
      <alignment vertical="center"/>
    </xf>
    <xf numFmtId="0" fontId="8" fillId="0" borderId="25" xfId="0" applyFont="1" applyBorder="1" applyAlignment="1" applyProtection="1">
      <alignment vertical="center"/>
    </xf>
    <xf numFmtId="0" fontId="15" fillId="0" borderId="0" xfId="0" applyFont="1" applyFill="1" applyBorder="1" applyAlignment="1" applyProtection="1">
      <alignment horizontal="center" vertical="center"/>
    </xf>
    <xf numFmtId="0" fontId="12" fillId="0" borderId="24" xfId="0" applyFont="1" applyFill="1" applyBorder="1" applyAlignment="1" applyProtection="1">
      <alignment horizontal="center" vertical="center"/>
    </xf>
    <xf numFmtId="0" fontId="12" fillId="0" borderId="23" xfId="0" applyFont="1" applyFill="1" applyBorder="1" applyAlignment="1" applyProtection="1">
      <alignment horizontal="center" vertical="center"/>
    </xf>
    <xf numFmtId="0" fontId="12" fillId="0" borderId="4" xfId="0" applyFont="1" applyBorder="1" applyAlignment="1" applyProtection="1">
      <alignment vertical="center"/>
    </xf>
    <xf numFmtId="0" fontId="15" fillId="0" borderId="25" xfId="0" applyFont="1" applyBorder="1" applyAlignment="1" applyProtection="1">
      <alignment vertical="center"/>
    </xf>
    <xf numFmtId="0" fontId="18" fillId="0" borderId="1" xfId="0" applyFont="1" applyFill="1" applyBorder="1" applyAlignment="1" applyProtection="1">
      <alignment horizontal="center" vertical="center"/>
    </xf>
    <xf numFmtId="49" fontId="18" fillId="0" borderId="1" xfId="0" applyNumberFormat="1" applyFont="1" applyFill="1" applyBorder="1" applyAlignment="1" applyProtection="1">
      <alignment horizontal="center" vertical="center"/>
    </xf>
    <xf numFmtId="0" fontId="18" fillId="0" borderId="1" xfId="0" applyNumberFormat="1" applyFont="1" applyFill="1" applyBorder="1" applyAlignment="1" applyProtection="1">
      <alignment horizontal="center" vertical="center"/>
    </xf>
    <xf numFmtId="165" fontId="18" fillId="0" borderId="1" xfId="0" applyNumberFormat="1" applyFont="1" applyFill="1" applyBorder="1" applyAlignment="1" applyProtection="1">
      <alignment horizontal="center" vertical="center"/>
    </xf>
    <xf numFmtId="165" fontId="18" fillId="8" borderId="1" xfId="0" applyNumberFormat="1" applyFont="1" applyFill="1" applyBorder="1" applyAlignment="1" applyProtection="1">
      <alignment horizontal="center" vertical="center"/>
    </xf>
    <xf numFmtId="0" fontId="12" fillId="0" borderId="0" xfId="0" applyNumberFormat="1" applyFont="1" applyBorder="1" applyAlignment="1" applyProtection="1">
      <alignment horizontal="left" vertical="center"/>
    </xf>
    <xf numFmtId="0" fontId="18" fillId="0" borderId="0" xfId="0" applyFont="1" applyAlignment="1" applyProtection="1">
      <alignment vertical="center"/>
      <protection locked="0"/>
    </xf>
    <xf numFmtId="0" fontId="18" fillId="0" borderId="0" xfId="0" applyFont="1" applyAlignment="1">
      <alignment vertical="center"/>
    </xf>
    <xf numFmtId="0" fontId="18" fillId="0" borderId="27" xfId="0" applyFont="1" applyBorder="1" applyAlignment="1" applyProtection="1">
      <alignment vertical="center"/>
    </xf>
    <xf numFmtId="0" fontId="18" fillId="0" borderId="25" xfId="0" applyFont="1" applyBorder="1" applyAlignment="1" applyProtection="1">
      <alignment vertical="center"/>
    </xf>
    <xf numFmtId="0" fontId="12" fillId="0" borderId="0" xfId="0" applyNumberFormat="1" applyFont="1" applyBorder="1" applyAlignment="1" applyProtection="1">
      <alignment horizontal="center" vertical="center"/>
    </xf>
    <xf numFmtId="0" fontId="21" fillId="0" borderId="0" xfId="0" applyFont="1" applyBorder="1" applyAlignment="1" applyProtection="1">
      <alignment vertical="center"/>
    </xf>
    <xf numFmtId="0" fontId="21" fillId="0" borderId="25" xfId="0" applyFont="1" applyFill="1" applyBorder="1" applyAlignment="1" applyProtection="1">
      <alignment horizontal="center" vertical="center"/>
    </xf>
    <xf numFmtId="0" fontId="8" fillId="0" borderId="0" xfId="0" applyFont="1" applyBorder="1" applyProtection="1">
      <protection locked="0"/>
    </xf>
    <xf numFmtId="0" fontId="13" fillId="0" borderId="27" xfId="0" applyFont="1" applyFill="1" applyBorder="1" applyAlignment="1" applyProtection="1">
      <alignment horizontal="center" vertical="center"/>
    </xf>
    <xf numFmtId="0" fontId="14" fillId="0" borderId="0" xfId="0" applyFont="1" applyFill="1" applyBorder="1" applyAlignment="1" applyProtection="1">
      <alignment horizontal="center" vertical="center"/>
    </xf>
    <xf numFmtId="0" fontId="18" fillId="0" borderId="0" xfId="0" applyFont="1" applyBorder="1" applyAlignment="1">
      <alignment vertical="center"/>
    </xf>
    <xf numFmtId="0" fontId="10" fillId="0" borderId="32" xfId="0" applyFont="1" applyBorder="1" applyAlignment="1">
      <alignment horizontal="center" vertical="center"/>
    </xf>
    <xf numFmtId="0" fontId="12" fillId="0" borderId="0" xfId="0" applyFont="1" applyBorder="1" applyAlignment="1">
      <alignment vertical="center"/>
    </xf>
    <xf numFmtId="0" fontId="12" fillId="0" borderId="31" xfId="0" applyFont="1" applyBorder="1" applyAlignment="1" applyProtection="1">
      <alignment vertical="center"/>
    </xf>
    <xf numFmtId="0" fontId="12" fillId="0" borderId="4" xfId="0" applyNumberFormat="1" applyFont="1" applyBorder="1" applyAlignment="1" applyProtection="1">
      <alignment horizontal="center" vertical="center"/>
    </xf>
    <xf numFmtId="0" fontId="12" fillId="0" borderId="4" xfId="0" applyNumberFormat="1" applyFont="1" applyBorder="1" applyAlignment="1" applyProtection="1">
      <alignment horizontal="left" vertical="center"/>
    </xf>
    <xf numFmtId="0" fontId="12" fillId="0" borderId="4" xfId="0" applyFont="1" applyFill="1" applyBorder="1" applyAlignment="1" applyProtection="1">
      <alignment horizontal="center" vertical="center"/>
    </xf>
    <xf numFmtId="0" fontId="12" fillId="0" borderId="33" xfId="0" applyFont="1" applyBorder="1" applyAlignment="1" applyProtection="1">
      <alignment vertical="center"/>
    </xf>
    <xf numFmtId="0" fontId="11" fillId="0" borderId="0" xfId="0" applyFont="1" applyBorder="1" applyAlignment="1" applyProtection="1">
      <alignment vertical="center"/>
    </xf>
    <xf numFmtId="0" fontId="18" fillId="0" borderId="1" xfId="0" quotePrefix="1" applyFont="1" applyBorder="1" applyAlignment="1" applyProtection="1">
      <alignment horizontal="center" vertical="center"/>
    </xf>
    <xf numFmtId="0" fontId="4" fillId="0" borderId="0" xfId="0" applyFont="1"/>
    <xf numFmtId="0" fontId="11" fillId="0" borderId="0" xfId="0" applyFont="1" applyFill="1" applyBorder="1" applyAlignment="1" applyProtection="1">
      <alignment horizontal="center" vertical="center"/>
    </xf>
    <xf numFmtId="0" fontId="4" fillId="0" borderId="0" xfId="0" applyFont="1" applyFill="1" applyAlignment="1">
      <alignment vertical="center"/>
    </xf>
    <xf numFmtId="0" fontId="4" fillId="0" borderId="0" xfId="0" quotePrefix="1" applyFont="1" applyFill="1" applyAlignment="1">
      <alignment horizontal="center" vertical="center"/>
    </xf>
    <xf numFmtId="0" fontId="4" fillId="0" borderId="0" xfId="0" applyFont="1" applyAlignment="1">
      <alignment vertical="center"/>
    </xf>
    <xf numFmtId="0" fontId="0" fillId="0" borderId="0" xfId="0" applyAlignment="1">
      <alignment vertical="center"/>
    </xf>
    <xf numFmtId="0" fontId="4" fillId="0" borderId="0" xfId="0" quotePrefix="1" applyFont="1" applyAlignment="1">
      <alignment vertical="center"/>
    </xf>
    <xf numFmtId="0" fontId="4" fillId="0" borderId="0" xfId="0" applyFont="1" applyAlignment="1">
      <alignment horizontal="right" vertical="center"/>
    </xf>
    <xf numFmtId="0" fontId="4" fillId="0" borderId="0" xfId="0" applyFont="1" applyAlignment="1">
      <alignment horizontal="center" vertical="center"/>
    </xf>
    <xf numFmtId="0" fontId="0" fillId="0" borderId="0" xfId="0" applyAlignment="1">
      <alignment horizontal="center" vertical="center"/>
    </xf>
    <xf numFmtId="0" fontId="12" fillId="2" borderId="0" xfId="0" applyFont="1" applyFill="1" applyBorder="1" applyAlignment="1" applyProtection="1">
      <alignment vertical="center"/>
    </xf>
    <xf numFmtId="0" fontId="0" fillId="0" borderId="0" xfId="0" applyFill="1" applyAlignment="1">
      <alignment vertical="center"/>
    </xf>
    <xf numFmtId="0" fontId="12" fillId="0" borderId="27" xfId="0" applyFont="1" applyFill="1" applyBorder="1" applyAlignment="1" applyProtection="1">
      <alignment vertical="center"/>
    </xf>
    <xf numFmtId="0" fontId="0" fillId="0" borderId="0" xfId="0" applyBorder="1" applyAlignment="1">
      <alignment vertical="center"/>
    </xf>
    <xf numFmtId="0" fontId="30" fillId="7" borderId="27" xfId="0" applyFont="1" applyFill="1" applyBorder="1" applyAlignment="1" applyProtection="1">
      <alignment horizontal="center" vertical="center"/>
    </xf>
    <xf numFmtId="0" fontId="30" fillId="7" borderId="0" xfId="0" applyFont="1" applyFill="1" applyBorder="1" applyAlignment="1" applyProtection="1">
      <alignment horizontal="center" vertical="center"/>
    </xf>
    <xf numFmtId="0" fontId="30" fillId="7" borderId="25" xfId="0" applyFont="1" applyFill="1" applyBorder="1" applyAlignment="1" applyProtection="1">
      <alignment horizontal="center" vertical="center"/>
    </xf>
    <xf numFmtId="0" fontId="8" fillId="7" borderId="27" xfId="0" applyFont="1" applyFill="1" applyBorder="1" applyAlignment="1" applyProtection="1">
      <alignment horizontal="left" vertical="center"/>
      <protection locked="0"/>
    </xf>
    <xf numFmtId="0" fontId="8" fillId="7" borderId="0" xfId="0" applyFont="1" applyFill="1" applyBorder="1" applyAlignment="1" applyProtection="1">
      <alignment horizontal="left" vertical="center"/>
      <protection locked="0"/>
    </xf>
    <xf numFmtId="0" fontId="8" fillId="7" borderId="25" xfId="0" applyFont="1" applyFill="1" applyBorder="1" applyAlignment="1" applyProtection="1">
      <alignment horizontal="left" vertical="center"/>
      <protection locked="0"/>
    </xf>
    <xf numFmtId="0" fontId="0" fillId="7" borderId="27" xfId="0" applyFill="1" applyBorder="1" applyAlignment="1">
      <alignment vertical="center"/>
    </xf>
    <xf numFmtId="0" fontId="0" fillId="7" borderId="0" xfId="0" applyFill="1" applyBorder="1" applyAlignment="1">
      <alignment vertical="center"/>
    </xf>
    <xf numFmtId="0" fontId="0" fillId="7" borderId="25" xfId="0" applyFill="1" applyBorder="1" applyAlignment="1">
      <alignment vertical="center"/>
    </xf>
    <xf numFmtId="0" fontId="12" fillId="7" borderId="27" xfId="0" applyFont="1" applyFill="1" applyBorder="1" applyAlignment="1" applyProtection="1">
      <alignment vertical="center"/>
    </xf>
    <xf numFmtId="0" fontId="12" fillId="7" borderId="0" xfId="0" applyFont="1" applyFill="1" applyBorder="1" applyAlignment="1" applyProtection="1">
      <alignment vertical="center"/>
    </xf>
    <xf numFmtId="0" fontId="8" fillId="7" borderId="0" xfId="0" applyFont="1" applyFill="1" applyBorder="1" applyAlignment="1">
      <alignment vertical="center"/>
    </xf>
    <xf numFmtId="0" fontId="28" fillId="7" borderId="0" xfId="1" applyFont="1" applyFill="1" applyBorder="1" applyAlignment="1" applyProtection="1">
      <alignment vertical="center"/>
      <protection locked="0"/>
    </xf>
    <xf numFmtId="0" fontId="28" fillId="7" borderId="0" xfId="1" applyFont="1" applyFill="1" applyBorder="1" applyAlignment="1" applyProtection="1">
      <alignment horizontal="center" vertical="center"/>
      <protection locked="0"/>
    </xf>
    <xf numFmtId="0" fontId="28" fillId="7" borderId="25" xfId="1" applyFont="1" applyFill="1" applyBorder="1" applyAlignment="1" applyProtection="1">
      <alignment horizontal="center" vertical="center"/>
      <protection locked="0"/>
    </xf>
    <xf numFmtId="0" fontId="0" fillId="7" borderId="27" xfId="0" applyFill="1" applyBorder="1" applyAlignment="1">
      <alignment horizontal="center" vertical="center"/>
    </xf>
    <xf numFmtId="0" fontId="0" fillId="7" borderId="0" xfId="0" applyFill="1" applyBorder="1" applyAlignment="1">
      <alignment horizontal="center" vertical="center"/>
    </xf>
    <xf numFmtId="0" fontId="28" fillId="7" borderId="25" xfId="1" applyFont="1" applyFill="1" applyBorder="1" applyAlignment="1" applyProtection="1">
      <alignment vertical="center"/>
      <protection locked="0"/>
    </xf>
    <xf numFmtId="0" fontId="12" fillId="7" borderId="25" xfId="0" applyFont="1" applyFill="1" applyBorder="1" applyAlignment="1" applyProtection="1">
      <alignment vertical="center"/>
    </xf>
    <xf numFmtId="0" fontId="25" fillId="11" borderId="39" xfId="0" applyFont="1" applyFill="1" applyBorder="1" applyAlignment="1" applyProtection="1">
      <alignment horizontal="center" vertical="center"/>
    </xf>
    <xf numFmtId="0" fontId="25" fillId="11" borderId="40" xfId="0" applyFont="1" applyFill="1" applyBorder="1" applyAlignment="1" applyProtection="1">
      <alignment horizontal="center" vertical="center"/>
    </xf>
    <xf numFmtId="0" fontId="4" fillId="0" borderId="0" xfId="0" quotePrefix="1" applyFont="1" applyAlignment="1">
      <alignment horizontal="center" vertical="center"/>
    </xf>
    <xf numFmtId="0" fontId="4" fillId="0" borderId="0" xfId="0" applyFont="1" applyAlignment="1"/>
    <xf numFmtId="0" fontId="0" fillId="0" borderId="0" xfId="0" applyAlignment="1"/>
    <xf numFmtId="0" fontId="4" fillId="0" borderId="0" xfId="0" applyFont="1" applyAlignment="1">
      <alignment horizontal="center"/>
    </xf>
    <xf numFmtId="0" fontId="6" fillId="0" borderId="0" xfId="1" applyBorder="1" applyAlignment="1" applyProtection="1">
      <protection locked="0"/>
    </xf>
    <xf numFmtId="0" fontId="29" fillId="2" borderId="31" xfId="0" applyFont="1" applyFill="1" applyBorder="1" applyAlignment="1" applyProtection="1">
      <alignment horizontal="right" vertical="center"/>
    </xf>
    <xf numFmtId="0" fontId="29" fillId="2" borderId="4" xfId="0" applyFont="1" applyFill="1" applyBorder="1" applyAlignment="1" applyProtection="1">
      <alignment horizontal="right" vertical="center"/>
    </xf>
    <xf numFmtId="0" fontId="29" fillId="7" borderId="4" xfId="0" applyFont="1" applyFill="1" applyBorder="1" applyAlignment="1" applyProtection="1">
      <alignment horizontal="right" vertical="center"/>
    </xf>
    <xf numFmtId="0" fontId="29" fillId="7" borderId="4" xfId="0" applyFont="1" applyFill="1" applyBorder="1" applyAlignment="1" applyProtection="1">
      <alignment horizontal="center" vertical="center"/>
      <protection locked="0"/>
    </xf>
    <xf numFmtId="0" fontId="29" fillId="7" borderId="4" xfId="0" applyFont="1" applyFill="1" applyBorder="1" applyAlignment="1" applyProtection="1">
      <alignment horizontal="left" vertical="center"/>
      <protection locked="0"/>
    </xf>
    <xf numFmtId="0" fontId="29" fillId="7" borderId="4" xfId="0" applyFont="1" applyFill="1" applyBorder="1" applyAlignment="1" applyProtection="1">
      <alignment horizontal="left" vertical="center"/>
    </xf>
    <xf numFmtId="0" fontId="0" fillId="7" borderId="33" xfId="0" applyFill="1" applyBorder="1" applyAlignment="1">
      <alignment vertical="center"/>
    </xf>
    <xf numFmtId="0" fontId="4" fillId="0" borderId="0" xfId="0" applyFont="1" applyFill="1" applyAlignment="1">
      <alignment horizontal="center" vertical="center"/>
    </xf>
    <xf numFmtId="0" fontId="4" fillId="0" borderId="0" xfId="0" applyFont="1" applyFill="1" applyBorder="1" applyAlignment="1">
      <alignment horizontal="center" vertical="center"/>
    </xf>
    <xf numFmtId="0" fontId="33" fillId="0" borderId="27" xfId="0" applyFont="1" applyFill="1" applyBorder="1" applyAlignment="1" applyProtection="1">
      <alignment horizontal="center" vertical="top"/>
    </xf>
    <xf numFmtId="0" fontId="33" fillId="0" borderId="0" xfId="0" applyFont="1" applyFill="1" applyBorder="1" applyAlignment="1" applyProtection="1">
      <alignment horizontal="center" vertical="top"/>
    </xf>
    <xf numFmtId="0" fontId="33" fillId="0" borderId="25" xfId="0" applyFont="1" applyFill="1" applyBorder="1" applyAlignment="1" applyProtection="1">
      <alignment horizontal="center" vertical="top"/>
    </xf>
    <xf numFmtId="0" fontId="33" fillId="0" borderId="0" xfId="0" applyFont="1" applyFill="1" applyBorder="1" applyAlignment="1" applyProtection="1">
      <alignment vertical="center"/>
    </xf>
    <xf numFmtId="0" fontId="33" fillId="0" borderId="25" xfId="0" applyFont="1" applyFill="1" applyBorder="1" applyAlignment="1" applyProtection="1">
      <alignment vertical="center"/>
    </xf>
    <xf numFmtId="0" fontId="10" fillId="0" borderId="0" xfId="0" applyFont="1" applyBorder="1" applyAlignment="1" applyProtection="1">
      <alignment horizontal="right" vertical="top"/>
    </xf>
    <xf numFmtId="0" fontId="29" fillId="7" borderId="12" xfId="0" applyFont="1" applyFill="1" applyBorder="1" applyAlignment="1" applyProtection="1">
      <alignment vertical="center"/>
      <protection locked="0"/>
    </xf>
    <xf numFmtId="0" fontId="11" fillId="0" borderId="13" xfId="0" applyFont="1" applyBorder="1" applyAlignment="1" applyProtection="1">
      <alignment horizontal="right" vertical="center"/>
    </xf>
    <xf numFmtId="0" fontId="0" fillId="0" borderId="27" xfId="0" applyBorder="1" applyAlignment="1">
      <alignment vertical="center"/>
    </xf>
    <xf numFmtId="0" fontId="29" fillId="2" borderId="0" xfId="0" applyFont="1" applyFill="1" applyBorder="1" applyAlignment="1" applyProtection="1">
      <alignment horizontal="right" vertical="center"/>
    </xf>
    <xf numFmtId="0" fontId="12" fillId="0" borderId="0" xfId="0" applyFont="1" applyBorder="1" applyAlignment="1" applyProtection="1">
      <alignment vertical="center"/>
    </xf>
    <xf numFmtId="0" fontId="12" fillId="0" borderId="25" xfId="0" applyFont="1" applyBorder="1" applyAlignment="1" applyProtection="1">
      <alignment vertical="center"/>
    </xf>
    <xf numFmtId="0" fontId="18" fillId="0" borderId="0" xfId="0" applyFont="1" applyBorder="1" applyAlignment="1" applyProtection="1">
      <alignment horizontal="right" vertical="center"/>
    </xf>
    <xf numFmtId="0" fontId="18" fillId="0" borderId="0" xfId="0" quotePrefix="1" applyFont="1" applyBorder="1" applyAlignment="1" applyProtection="1">
      <alignment horizontal="right" vertical="center"/>
    </xf>
    <xf numFmtId="0" fontId="18" fillId="0" borderId="0" xfId="0" applyFont="1" applyBorder="1" applyAlignment="1">
      <alignment horizontal="right" vertical="center"/>
    </xf>
    <xf numFmtId="0" fontId="20" fillId="0" borderId="0" xfId="0" applyFont="1" applyBorder="1" applyAlignment="1" applyProtection="1">
      <alignment horizontal="right" vertical="center"/>
    </xf>
    <xf numFmtId="0" fontId="20" fillId="0" borderId="27" xfId="0" applyFont="1" applyBorder="1" applyAlignment="1" applyProtection="1">
      <alignment horizontal="right" vertical="center"/>
    </xf>
    <xf numFmtId="0" fontId="18" fillId="0" borderId="27" xfId="0" applyFont="1" applyBorder="1" applyAlignment="1">
      <alignment vertical="center"/>
    </xf>
    <xf numFmtId="0" fontId="11" fillId="7" borderId="0" xfId="0" applyFont="1" applyFill="1" applyBorder="1" applyAlignment="1" applyProtection="1">
      <alignment vertical="center"/>
    </xf>
    <xf numFmtId="0" fontId="11" fillId="7" borderId="25" xfId="0" applyFont="1" applyFill="1" applyBorder="1" applyAlignment="1" applyProtection="1">
      <alignment vertical="center"/>
    </xf>
    <xf numFmtId="0" fontId="11" fillId="0" borderId="0" xfId="0" applyFont="1" applyBorder="1" applyAlignment="1">
      <alignment horizontal="left" vertical="center"/>
    </xf>
    <xf numFmtId="0" fontId="20" fillId="0" borderId="0" xfId="0" applyFont="1" applyBorder="1" applyAlignment="1" applyProtection="1">
      <alignment vertical="center"/>
    </xf>
    <xf numFmtId="0" fontId="20" fillId="0" borderId="13" xfId="0" applyFont="1" applyBorder="1" applyAlignment="1" applyProtection="1">
      <alignment vertical="center"/>
    </xf>
    <xf numFmtId="0" fontId="12" fillId="6" borderId="1" xfId="0" applyFont="1" applyFill="1" applyBorder="1" applyAlignment="1" applyProtection="1">
      <alignment horizontal="center" vertical="center"/>
    </xf>
    <xf numFmtId="1" fontId="10" fillId="6" borderId="32" xfId="0" applyNumberFormat="1" applyFont="1" applyFill="1" applyBorder="1" applyAlignment="1" applyProtection="1">
      <alignment horizontal="center" vertical="center"/>
    </xf>
    <xf numFmtId="0" fontId="10" fillId="6" borderId="32" xfId="0" applyFont="1" applyFill="1" applyBorder="1" applyAlignment="1" applyProtection="1">
      <alignment horizontal="center" vertical="center"/>
    </xf>
    <xf numFmtId="1" fontId="12" fillId="6" borderId="1" xfId="0" applyNumberFormat="1" applyFont="1" applyFill="1" applyBorder="1" applyAlignment="1" applyProtection="1">
      <alignment horizontal="center" vertical="center"/>
    </xf>
    <xf numFmtId="1" fontId="18" fillId="5" borderId="1" xfId="0" applyNumberFormat="1"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2" fontId="18" fillId="5" borderId="1" xfId="0" applyNumberFormat="1" applyFont="1" applyFill="1" applyBorder="1" applyAlignment="1" applyProtection="1">
      <alignment horizontal="center" vertical="center"/>
    </xf>
    <xf numFmtId="0" fontId="18" fillId="5" borderId="0" xfId="0" applyFont="1" applyFill="1" applyBorder="1" applyAlignment="1">
      <alignment horizontal="center" vertical="center"/>
    </xf>
    <xf numFmtId="164" fontId="18" fillId="5" borderId="1" xfId="0" applyNumberFormat="1" applyFont="1" applyFill="1" applyBorder="1" applyAlignment="1" applyProtection="1">
      <alignment horizontal="center" vertical="center"/>
    </xf>
    <xf numFmtId="1" fontId="10" fillId="5" borderId="1" xfId="0" applyNumberFormat="1" applyFont="1" applyFill="1" applyBorder="1" applyAlignment="1" applyProtection="1">
      <alignment horizontal="center" vertical="center"/>
    </xf>
    <xf numFmtId="0" fontId="12" fillId="5" borderId="2" xfId="0" applyFont="1" applyFill="1" applyBorder="1" applyAlignment="1" applyProtection="1">
      <alignment horizontal="center" vertical="center"/>
    </xf>
    <xf numFmtId="1" fontId="32" fillId="0" borderId="25" xfId="0" applyNumberFormat="1" applyFont="1" applyFill="1" applyBorder="1" applyAlignment="1" applyProtection="1">
      <alignment vertical="center"/>
    </xf>
    <xf numFmtId="0" fontId="18" fillId="0" borderId="45" xfId="0" applyFont="1" applyBorder="1" applyAlignment="1">
      <alignment vertical="center"/>
    </xf>
    <xf numFmtId="0" fontId="18" fillId="0" borderId="43" xfId="0" applyFont="1" applyBorder="1" applyAlignment="1">
      <alignment vertical="center"/>
    </xf>
    <xf numFmtId="0" fontId="18" fillId="0" borderId="12" xfId="0" applyFont="1" applyBorder="1" applyAlignment="1">
      <alignment vertical="center"/>
    </xf>
    <xf numFmtId="0" fontId="18" fillId="0" borderId="44" xfId="0" applyFont="1" applyBorder="1" applyAlignment="1">
      <alignment vertical="center"/>
    </xf>
    <xf numFmtId="0" fontId="18" fillId="0" borderId="25" xfId="0" applyFont="1" applyBorder="1" applyAlignment="1">
      <alignment vertical="center"/>
    </xf>
    <xf numFmtId="0" fontId="18" fillId="5" borderId="32" xfId="0" applyFont="1" applyFill="1" applyBorder="1" applyAlignment="1" applyProtection="1">
      <alignment horizontal="center" vertical="center"/>
    </xf>
    <xf numFmtId="0" fontId="18" fillId="5" borderId="32" xfId="0" applyFont="1" applyFill="1" applyBorder="1" applyAlignment="1">
      <alignment horizontal="center" vertical="center"/>
    </xf>
    <xf numFmtId="0" fontId="0" fillId="0" borderId="0" xfId="0" applyAlignment="1">
      <alignment horizontal="center"/>
    </xf>
    <xf numFmtId="0" fontId="0" fillId="0" borderId="0" xfId="0" applyFill="1" applyAlignment="1">
      <alignment horizontal="center" vertical="center"/>
    </xf>
    <xf numFmtId="0" fontId="18" fillId="0" borderId="27" xfId="0" applyFont="1" applyBorder="1" applyAlignment="1">
      <alignment vertical="center" wrapText="1"/>
    </xf>
    <xf numFmtId="0" fontId="18" fillId="0" borderId="0" xfId="0" applyFont="1" applyBorder="1" applyAlignment="1">
      <alignment vertical="center" wrapText="1"/>
    </xf>
    <xf numFmtId="0" fontId="8" fillId="0" borderId="0" xfId="0" quotePrefix="1" applyFont="1" applyAlignment="1" applyProtection="1">
      <alignment vertical="center"/>
      <protection locked="0"/>
    </xf>
    <xf numFmtId="0" fontId="24" fillId="2" borderId="0" xfId="0" applyFont="1" applyFill="1" applyBorder="1" applyAlignment="1" applyProtection="1">
      <alignment horizontal="center" vertical="center"/>
    </xf>
    <xf numFmtId="0" fontId="23" fillId="0" borderId="0" xfId="0" applyFont="1" applyFill="1" applyBorder="1" applyAlignment="1" applyProtection="1">
      <alignment horizontal="center"/>
    </xf>
    <xf numFmtId="0" fontId="23" fillId="0" borderId="25" xfId="0" applyFont="1" applyFill="1" applyBorder="1" applyAlignment="1" applyProtection="1">
      <alignment horizontal="center"/>
    </xf>
    <xf numFmtId="0" fontId="0" fillId="0" borderId="27" xfId="0" applyFill="1" applyBorder="1" applyAlignment="1">
      <alignment horizontal="center"/>
    </xf>
    <xf numFmtId="0" fontId="0" fillId="0" borderId="0" xfId="0" applyFill="1" applyBorder="1" applyAlignment="1">
      <alignment horizontal="center"/>
    </xf>
    <xf numFmtId="0" fontId="11" fillId="0" borderId="0" xfId="0" applyFont="1" applyFill="1" applyBorder="1" applyAlignment="1" applyProtection="1">
      <alignment horizontal="right" vertical="center"/>
    </xf>
    <xf numFmtId="0" fontId="37" fillId="0" borderId="27" xfId="0" applyFont="1" applyBorder="1" applyAlignment="1" applyProtection="1">
      <alignment vertical="top"/>
    </xf>
    <xf numFmtId="0" fontId="37" fillId="0" borderId="0" xfId="0" applyFont="1" applyBorder="1" applyAlignment="1" applyProtection="1">
      <alignment vertical="top"/>
    </xf>
    <xf numFmtId="0" fontId="10" fillId="0" borderId="1" xfId="0" applyFont="1" applyBorder="1" applyAlignment="1" applyProtection="1">
      <alignment horizontal="center" vertical="center"/>
    </xf>
    <xf numFmtId="0" fontId="18" fillId="0" borderId="1" xfId="0" applyFont="1" applyBorder="1" applyAlignment="1" applyProtection="1">
      <alignment horizontal="center" vertical="center"/>
    </xf>
    <xf numFmtId="0" fontId="12" fillId="0" borderId="0" xfId="0" applyFont="1" applyBorder="1" applyAlignment="1" applyProtection="1">
      <alignment horizontal="center" vertical="center"/>
    </xf>
    <xf numFmtId="0" fontId="11" fillId="0" borderId="0" xfId="0" applyFont="1" applyBorder="1" applyAlignment="1" applyProtection="1">
      <alignment horizontal="right" vertical="center"/>
    </xf>
    <xf numFmtId="0" fontId="18" fillId="0" borderId="30" xfId="0" applyFont="1" applyFill="1" applyBorder="1" applyAlignment="1" applyProtection="1">
      <alignment vertical="center"/>
    </xf>
    <xf numFmtId="0" fontId="18" fillId="0" borderId="1" xfId="0" applyFont="1" applyFill="1" applyBorder="1" applyAlignment="1" applyProtection="1">
      <alignment vertical="center"/>
    </xf>
    <xf numFmtId="0" fontId="10" fillId="0" borderId="1" xfId="0" applyFont="1" applyBorder="1" applyAlignment="1">
      <alignment horizontal="center" vertical="center"/>
    </xf>
    <xf numFmtId="0" fontId="10" fillId="0" borderId="1" xfId="0" applyFont="1" applyFill="1" applyBorder="1" applyAlignment="1" applyProtection="1">
      <alignment horizontal="center" vertical="center"/>
    </xf>
    <xf numFmtId="0" fontId="18" fillId="0" borderId="0" xfId="0" applyFont="1" applyBorder="1" applyAlignment="1" applyProtection="1">
      <alignment horizontal="center" vertical="center"/>
    </xf>
    <xf numFmtId="0" fontId="8" fillId="0" borderId="0" xfId="0" applyFont="1" applyBorder="1" applyAlignment="1">
      <alignment horizontal="center" vertical="center"/>
    </xf>
    <xf numFmtId="0" fontId="11" fillId="0" borderId="25" xfId="0" applyFont="1" applyBorder="1" applyAlignment="1">
      <alignment vertical="center"/>
    </xf>
    <xf numFmtId="0" fontId="18" fillId="0" borderId="0" xfId="0" applyFont="1" applyBorder="1" applyAlignment="1" applyProtection="1">
      <alignment vertical="center"/>
    </xf>
    <xf numFmtId="0" fontId="11" fillId="0" borderId="25" xfId="0" applyFont="1" applyBorder="1" applyAlignment="1">
      <alignment vertical="center"/>
    </xf>
    <xf numFmtId="0" fontId="11" fillId="0" borderId="0" xfId="0" applyFont="1" applyFill="1" applyBorder="1" applyAlignment="1" applyProtection="1"/>
    <xf numFmtId="0" fontId="37" fillId="0" borderId="27" xfId="0" applyFont="1" applyBorder="1" applyAlignment="1" applyProtection="1">
      <alignment vertical="center"/>
    </xf>
    <xf numFmtId="0" fontId="37" fillId="0" borderId="0" xfId="0" applyFont="1" applyBorder="1" applyAlignment="1" applyProtection="1">
      <alignment vertical="center"/>
    </xf>
    <xf numFmtId="0" fontId="8" fillId="0" borderId="27" xfId="0" applyFont="1" applyBorder="1"/>
    <xf numFmtId="0" fontId="11" fillId="0" borderId="0" xfId="0" applyFont="1" applyBorder="1" applyAlignment="1">
      <alignment vertical="center"/>
    </xf>
    <xf numFmtId="1" fontId="11" fillId="10" borderId="1" xfId="0" applyNumberFormat="1" applyFont="1" applyFill="1" applyBorder="1" applyAlignment="1" applyProtection="1">
      <alignment horizontal="center" vertical="center"/>
    </xf>
    <xf numFmtId="0" fontId="18" fillId="8" borderId="1" xfId="0" applyFont="1" applyFill="1" applyBorder="1" applyAlignment="1" applyProtection="1">
      <alignment horizontal="center" vertical="center"/>
    </xf>
    <xf numFmtId="0" fontId="18" fillId="0" borderId="30" xfId="0" applyFont="1" applyFill="1" applyBorder="1" applyAlignment="1" applyProtection="1">
      <alignment vertical="center"/>
    </xf>
    <xf numFmtId="0" fontId="18" fillId="0" borderId="1" xfId="0" applyFont="1" applyFill="1" applyBorder="1" applyAlignment="1" applyProtection="1">
      <alignment vertical="center"/>
    </xf>
    <xf numFmtId="0" fontId="25" fillId="0" borderId="11" xfId="0" applyFont="1" applyFill="1" applyBorder="1" applyAlignment="1" applyProtection="1">
      <alignment horizontal="left" vertical="center" indent="1"/>
    </xf>
    <xf numFmtId="0" fontId="25" fillId="0" borderId="9" xfId="0" applyFont="1" applyFill="1" applyBorder="1" applyAlignment="1" applyProtection="1">
      <alignment horizontal="left" vertical="center" indent="1"/>
    </xf>
    <xf numFmtId="0" fontId="25" fillId="0" borderId="7" xfId="0" applyFont="1" applyFill="1" applyBorder="1" applyAlignment="1" applyProtection="1">
      <alignment horizontal="left" vertical="center" indent="1"/>
    </xf>
    <xf numFmtId="0" fontId="11" fillId="0" borderId="0" xfId="0" applyFont="1" applyFill="1" applyBorder="1" applyAlignment="1" applyProtection="1">
      <alignment vertical="center"/>
    </xf>
    <xf numFmtId="0" fontId="18" fillId="7" borderId="1" xfId="0" applyFont="1" applyFill="1" applyBorder="1" applyAlignment="1" applyProtection="1">
      <alignment horizontal="center" vertical="center"/>
    </xf>
    <xf numFmtId="0" fontId="40" fillId="0" borderId="1" xfId="0" applyFont="1" applyFill="1" applyBorder="1" applyAlignment="1" applyProtection="1">
      <alignment horizontal="center" vertical="center"/>
    </xf>
    <xf numFmtId="0" fontId="39" fillId="2" borderId="0" xfId="0" applyFont="1" applyFill="1" applyBorder="1" applyAlignment="1" applyProtection="1">
      <alignment horizontal="center" vertical="top"/>
    </xf>
    <xf numFmtId="2" fontId="25" fillId="5" borderId="1" xfId="0" applyNumberFormat="1" applyFont="1" applyFill="1" applyBorder="1" applyAlignment="1" applyProtection="1">
      <alignment horizontal="left" vertical="center" indent="1" shrinkToFit="1"/>
      <protection locked="0"/>
    </xf>
    <xf numFmtId="2" fontId="25" fillId="5" borderId="2" xfId="0" applyNumberFormat="1" applyFont="1" applyFill="1" applyBorder="1" applyAlignment="1" applyProtection="1">
      <alignment horizontal="left" vertical="center" indent="1" shrinkToFit="1"/>
    </xf>
    <xf numFmtId="0" fontId="25" fillId="5" borderId="1" xfId="0" applyNumberFormat="1" applyFont="1" applyFill="1" applyBorder="1" applyAlignment="1" applyProtection="1">
      <alignment horizontal="left" vertical="center" indent="1" shrinkToFit="1"/>
      <protection locked="0"/>
    </xf>
    <xf numFmtId="0" fontId="25" fillId="5" borderId="32" xfId="0" applyNumberFormat="1" applyFont="1" applyFill="1" applyBorder="1" applyAlignment="1" applyProtection="1">
      <alignment horizontal="left" vertical="center" indent="1" shrinkToFit="1"/>
      <protection locked="0"/>
    </xf>
    <xf numFmtId="0" fontId="25" fillId="0" borderId="2" xfId="0" applyFont="1" applyFill="1" applyBorder="1" applyAlignment="1">
      <alignment horizontal="right" vertical="center"/>
    </xf>
    <xf numFmtId="0" fontId="25" fillId="0" borderId="1" xfId="0" applyFont="1" applyFill="1" applyBorder="1" applyAlignment="1" applyProtection="1">
      <alignment horizontal="right" vertical="center" shrinkToFit="1"/>
    </xf>
    <xf numFmtId="0" fontId="10" fillId="0" borderId="3" xfId="0" applyFont="1" applyBorder="1" applyAlignment="1">
      <alignment horizontal="right" vertical="top"/>
    </xf>
    <xf numFmtId="0" fontId="30" fillId="9" borderId="27" xfId="0" applyFont="1" applyFill="1" applyBorder="1" applyAlignment="1" applyProtection="1">
      <alignment horizontal="center" vertical="center"/>
    </xf>
    <xf numFmtId="0" fontId="30" fillId="9" borderId="0" xfId="0" applyFont="1" applyFill="1" applyBorder="1" applyAlignment="1" applyProtection="1">
      <alignment horizontal="center" vertical="center"/>
    </xf>
    <xf numFmtId="0" fontId="30" fillId="9" borderId="25" xfId="0" applyFont="1" applyFill="1" applyBorder="1" applyAlignment="1" applyProtection="1">
      <alignment horizontal="center" vertical="center"/>
    </xf>
    <xf numFmtId="0" fontId="29" fillId="10" borderId="8" xfId="0" applyFont="1" applyFill="1" applyBorder="1" applyAlignment="1" applyProtection="1">
      <alignment horizontal="center" vertical="center"/>
      <protection locked="0"/>
    </xf>
    <xf numFmtId="0" fontId="29" fillId="10" borderId="7" xfId="0" applyFont="1" applyFill="1" applyBorder="1" applyAlignment="1" applyProtection="1">
      <alignment horizontal="center" vertical="center"/>
      <protection locked="0"/>
    </xf>
    <xf numFmtId="0" fontId="29" fillId="7" borderId="0" xfId="0" applyFont="1" applyFill="1" applyBorder="1" applyAlignment="1" applyProtection="1">
      <alignment horizontal="right" vertical="center"/>
    </xf>
    <xf numFmtId="0" fontId="29" fillId="7" borderId="13" xfId="0" applyFont="1" applyFill="1" applyBorder="1" applyAlignment="1" applyProtection="1">
      <alignment horizontal="right" vertical="center"/>
    </xf>
    <xf numFmtId="0" fontId="29" fillId="5" borderId="8" xfId="0" applyNumberFormat="1" applyFont="1" applyFill="1" applyBorder="1" applyAlignment="1" applyProtection="1">
      <alignment horizontal="left" vertical="center" indent="1"/>
      <protection locked="0"/>
    </xf>
    <xf numFmtId="0" fontId="29" fillId="5" borderId="9" xfId="0" applyNumberFormat="1" applyFont="1" applyFill="1" applyBorder="1" applyAlignment="1" applyProtection="1">
      <alignment horizontal="left" vertical="center" indent="1"/>
      <protection locked="0"/>
    </xf>
    <xf numFmtId="0" fontId="29" fillId="5" borderId="7" xfId="0" applyNumberFormat="1" applyFont="1" applyFill="1" applyBorder="1" applyAlignment="1" applyProtection="1">
      <alignment horizontal="left" vertical="center" indent="1"/>
      <protection locked="0"/>
    </xf>
    <xf numFmtId="166" fontId="29" fillId="5" borderId="8" xfId="0" applyNumberFormat="1" applyFont="1" applyFill="1" applyBorder="1" applyAlignment="1" applyProtection="1">
      <alignment horizontal="left" vertical="center" indent="1"/>
      <protection locked="0"/>
    </xf>
    <xf numFmtId="166" fontId="29" fillId="5" borderId="9" xfId="0" applyNumberFormat="1" applyFont="1" applyFill="1" applyBorder="1" applyAlignment="1" applyProtection="1">
      <alignment horizontal="left" vertical="center" indent="1"/>
      <protection locked="0"/>
    </xf>
    <xf numFmtId="166" fontId="29" fillId="5" borderId="7" xfId="0" applyNumberFormat="1" applyFont="1" applyFill="1" applyBorder="1" applyAlignment="1" applyProtection="1">
      <alignment horizontal="left" vertical="center" indent="1"/>
      <protection locked="0"/>
    </xf>
    <xf numFmtId="0" fontId="29" fillId="7" borderId="27" xfId="0" applyFont="1" applyFill="1" applyBorder="1" applyAlignment="1" applyProtection="1">
      <alignment horizontal="right" vertical="center"/>
    </xf>
    <xf numFmtId="0" fontId="33" fillId="12" borderId="0" xfId="0" applyFont="1" applyFill="1" applyBorder="1" applyAlignment="1" applyProtection="1">
      <alignment horizontal="center" vertical="center"/>
    </xf>
    <xf numFmtId="0" fontId="29" fillId="7" borderId="12" xfId="0" applyFont="1" applyFill="1" applyBorder="1" applyAlignment="1" applyProtection="1">
      <alignment horizontal="left" vertical="center"/>
    </xf>
    <xf numFmtId="0" fontId="29" fillId="7" borderId="25" xfId="0" applyFont="1" applyFill="1" applyBorder="1" applyAlignment="1" applyProtection="1">
      <alignment horizontal="left" vertical="center"/>
    </xf>
    <xf numFmtId="0" fontId="29" fillId="2" borderId="0" xfId="0" applyFont="1" applyFill="1" applyBorder="1" applyAlignment="1" applyProtection="1">
      <alignment horizontal="right" vertical="center"/>
    </xf>
    <xf numFmtId="0" fontId="29" fillId="0" borderId="27" xfId="0" applyFont="1" applyBorder="1" applyAlignment="1">
      <alignment horizontal="center" vertical="center"/>
    </xf>
    <xf numFmtId="0" fontId="29" fillId="0" borderId="0" xfId="0" applyFont="1" applyBorder="1" applyAlignment="1">
      <alignment horizontal="center" vertical="center"/>
    </xf>
    <xf numFmtId="0" fontId="29" fillId="10" borderId="9" xfId="0" applyFont="1" applyFill="1" applyBorder="1" applyAlignment="1" applyProtection="1">
      <alignment horizontal="center" vertical="center"/>
      <protection locked="0"/>
    </xf>
    <xf numFmtId="0" fontId="25" fillId="0" borderId="30" xfId="0" applyFont="1" applyFill="1" applyBorder="1" applyAlignment="1" applyProtection="1">
      <alignment horizontal="left" vertical="center" indent="1"/>
    </xf>
    <xf numFmtId="0" fontId="25" fillId="0" borderId="1" xfId="0" applyFont="1" applyFill="1" applyBorder="1" applyAlignment="1" applyProtection="1">
      <alignment horizontal="left" vertical="center" indent="1"/>
    </xf>
    <xf numFmtId="0" fontId="25" fillId="5" borderId="1" xfId="0" applyFont="1" applyFill="1" applyBorder="1" applyAlignment="1" applyProtection="1">
      <alignment horizontal="center" vertical="center"/>
      <protection locked="0"/>
    </xf>
    <xf numFmtId="0" fontId="12" fillId="0" borderId="1" xfId="0" applyFont="1" applyBorder="1" applyAlignment="1" applyProtection="1">
      <alignment horizontal="left" vertical="center" indent="1" shrinkToFit="1"/>
    </xf>
    <xf numFmtId="0" fontId="12" fillId="0" borderId="32" xfId="0" applyFont="1" applyBorder="1" applyAlignment="1" applyProtection="1">
      <alignment horizontal="left" vertical="center" indent="1" shrinkToFit="1"/>
    </xf>
    <xf numFmtId="0" fontId="12" fillId="0" borderId="8" xfId="0" applyFont="1" applyBorder="1" applyAlignment="1" applyProtection="1">
      <alignment horizontal="left" vertical="center" indent="1" shrinkToFit="1"/>
    </xf>
    <xf numFmtId="0" fontId="12" fillId="0" borderId="9" xfId="0" applyFont="1" applyBorder="1" applyAlignment="1" applyProtection="1">
      <alignment horizontal="left" vertical="center" indent="1" shrinkToFit="1"/>
    </xf>
    <xf numFmtId="0" fontId="12" fillId="0" borderId="10" xfId="0" applyFont="1" applyBorder="1" applyAlignment="1" applyProtection="1">
      <alignment horizontal="left" vertical="center" indent="1" shrinkToFit="1"/>
    </xf>
    <xf numFmtId="0" fontId="25" fillId="5" borderId="8" xfId="0" applyFont="1" applyFill="1" applyBorder="1" applyAlignment="1" applyProtection="1">
      <alignment horizontal="center" vertical="center"/>
      <protection locked="0"/>
    </xf>
    <xf numFmtId="0" fontId="25" fillId="5" borderId="7" xfId="0" applyFont="1" applyFill="1" applyBorder="1" applyAlignment="1" applyProtection="1">
      <alignment horizontal="center" vertical="center"/>
      <protection locked="0"/>
    </xf>
    <xf numFmtId="0" fontId="30" fillId="9" borderId="41" xfId="0" applyFont="1" applyFill="1" applyBorder="1" applyAlignment="1" applyProtection="1">
      <alignment horizontal="center" vertical="center"/>
    </xf>
    <xf numFmtId="0" fontId="30" fillId="9" borderId="5" xfId="0" applyFont="1" applyFill="1" applyBorder="1" applyAlignment="1" applyProtection="1">
      <alignment horizontal="center" vertical="center"/>
    </xf>
    <xf numFmtId="0" fontId="30" fillId="9" borderId="35" xfId="0" applyFont="1" applyFill="1" applyBorder="1" applyAlignment="1" applyProtection="1">
      <alignment horizontal="center" vertical="center"/>
    </xf>
    <xf numFmtId="0" fontId="15" fillId="0" borderId="11" xfId="0" applyFont="1" applyBorder="1" applyAlignment="1" applyProtection="1">
      <alignment horizontal="left" vertical="center"/>
      <protection locked="0"/>
    </xf>
    <xf numFmtId="0" fontId="15" fillId="0" borderId="9" xfId="0" applyFont="1" applyBorder="1" applyAlignment="1" applyProtection="1">
      <alignment horizontal="left" vertical="center"/>
      <protection locked="0"/>
    </xf>
    <xf numFmtId="0" fontId="15" fillId="0" borderId="10" xfId="0" applyFont="1" applyBorder="1" applyAlignment="1" applyProtection="1">
      <alignment horizontal="left" vertical="center"/>
      <protection locked="0"/>
    </xf>
    <xf numFmtId="0" fontId="11" fillId="3" borderId="8" xfId="0" applyNumberFormat="1" applyFont="1" applyFill="1" applyBorder="1" applyAlignment="1" applyProtection="1">
      <alignment horizontal="center" vertical="center"/>
      <protection locked="0"/>
    </xf>
    <xf numFmtId="0" fontId="11" fillId="3" borderId="7" xfId="0" applyNumberFormat="1" applyFont="1" applyFill="1" applyBorder="1" applyAlignment="1" applyProtection="1">
      <alignment horizontal="center" vertical="center"/>
      <protection locked="0"/>
    </xf>
    <xf numFmtId="1" fontId="14" fillId="4" borderId="8" xfId="0" applyNumberFormat="1" applyFont="1" applyFill="1" applyBorder="1" applyAlignment="1" applyProtection="1">
      <alignment horizontal="center" vertical="center"/>
    </xf>
    <xf numFmtId="1" fontId="14" fillId="4" borderId="7" xfId="0" applyNumberFormat="1" applyFont="1" applyFill="1" applyBorder="1" applyAlignment="1" applyProtection="1">
      <alignment horizontal="center" vertical="center"/>
    </xf>
    <xf numFmtId="0" fontId="11" fillId="7" borderId="27" xfId="0" applyFont="1" applyFill="1" applyBorder="1" applyAlignment="1" applyProtection="1">
      <alignment horizontal="right" vertical="center"/>
    </xf>
    <xf numFmtId="0" fontId="11" fillId="7" borderId="0" xfId="0" applyFont="1" applyFill="1" applyBorder="1" applyAlignment="1" applyProtection="1">
      <alignment horizontal="right" vertical="center"/>
    </xf>
    <xf numFmtId="0" fontId="11" fillId="7" borderId="13" xfId="0" applyFont="1" applyFill="1" applyBorder="1" applyAlignment="1" applyProtection="1">
      <alignment horizontal="right" vertical="center"/>
    </xf>
    <xf numFmtId="0" fontId="11" fillId="0" borderId="0" xfId="0" applyFont="1" applyBorder="1" applyAlignment="1">
      <alignment horizontal="right" vertical="center"/>
    </xf>
    <xf numFmtId="0" fontId="11" fillId="0" borderId="13" xfId="0" applyFont="1" applyBorder="1" applyAlignment="1">
      <alignment horizontal="right" vertical="center"/>
    </xf>
    <xf numFmtId="0" fontId="25" fillId="5" borderId="1" xfId="0" applyNumberFormat="1" applyFont="1" applyFill="1" applyBorder="1" applyAlignment="1" applyProtection="1">
      <alignment horizontal="center" vertical="center"/>
    </xf>
    <xf numFmtId="0" fontId="11" fillId="5" borderId="8" xfId="0" applyFont="1" applyFill="1" applyBorder="1" applyAlignment="1" applyProtection="1">
      <alignment horizontal="center" vertical="center"/>
      <protection locked="0"/>
    </xf>
    <xf numFmtId="0" fontId="11" fillId="5" borderId="7" xfId="0" applyFont="1" applyFill="1" applyBorder="1" applyAlignment="1" applyProtection="1">
      <alignment horizontal="center" vertical="center"/>
      <protection locked="0"/>
    </xf>
    <xf numFmtId="0" fontId="25" fillId="0" borderId="38" xfId="1" applyFont="1" applyBorder="1" applyAlignment="1" applyProtection="1">
      <alignment horizontal="left" vertical="center" indent="1"/>
    </xf>
    <xf numFmtId="0" fontId="25" fillId="0" borderId="2" xfId="1" applyFont="1" applyBorder="1" applyAlignment="1" applyProtection="1">
      <alignment horizontal="left" vertical="center" indent="1"/>
    </xf>
    <xf numFmtId="0" fontId="25" fillId="3" borderId="2" xfId="0" applyNumberFormat="1" applyFont="1" applyFill="1" applyBorder="1" applyAlignment="1" applyProtection="1">
      <alignment horizontal="center" vertical="center"/>
      <protection locked="0"/>
    </xf>
    <xf numFmtId="0" fontId="25" fillId="5" borderId="17" xfId="0" applyFont="1" applyFill="1" applyBorder="1" applyAlignment="1" applyProtection="1">
      <alignment horizontal="center" vertical="center"/>
      <protection locked="0"/>
    </xf>
    <xf numFmtId="0" fontId="25" fillId="0" borderId="42" xfId="0" applyFont="1" applyFill="1" applyBorder="1" applyAlignment="1" applyProtection="1">
      <alignment horizontal="left" vertical="center" indent="1"/>
    </xf>
    <xf numFmtId="0" fontId="25" fillId="0" borderId="17" xfId="0" applyFont="1" applyFill="1" applyBorder="1" applyAlignment="1" applyProtection="1">
      <alignment horizontal="left" vertical="center" indent="1"/>
    </xf>
    <xf numFmtId="0" fontId="15" fillId="0" borderId="1" xfId="0" applyFont="1" applyBorder="1" applyAlignment="1">
      <alignment horizontal="center" vertical="center"/>
    </xf>
    <xf numFmtId="0" fontId="11" fillId="13" borderId="36" xfId="1" applyFont="1" applyFill="1" applyBorder="1" applyAlignment="1" applyProtection="1">
      <alignment horizontal="center" vertical="center"/>
      <protection locked="0"/>
    </xf>
    <xf numFmtId="0" fontId="11" fillId="13" borderId="34" xfId="1" applyFont="1" applyFill="1" applyBorder="1" applyAlignment="1" applyProtection="1">
      <alignment horizontal="center" vertical="center"/>
      <protection locked="0"/>
    </xf>
    <xf numFmtId="0" fontId="11" fillId="13" borderId="37" xfId="1" applyFont="1" applyFill="1" applyBorder="1" applyAlignment="1" applyProtection="1">
      <alignment horizontal="center" vertical="center"/>
      <protection locked="0"/>
    </xf>
    <xf numFmtId="0" fontId="25" fillId="2" borderId="11" xfId="0" applyFont="1" applyFill="1" applyBorder="1" applyAlignment="1" applyProtection="1">
      <alignment horizontal="left" vertical="center" indent="1"/>
    </xf>
    <xf numFmtId="0" fontId="25" fillId="2" borderId="9" xfId="0" applyFont="1" applyFill="1" applyBorder="1" applyAlignment="1" applyProtection="1">
      <alignment horizontal="left" vertical="center" indent="1"/>
    </xf>
    <xf numFmtId="0" fontId="25" fillId="2" borderId="7" xfId="0" applyFont="1" applyFill="1" applyBorder="1" applyAlignment="1" applyProtection="1">
      <alignment horizontal="left" vertical="center" indent="1"/>
    </xf>
    <xf numFmtId="0" fontId="25" fillId="11" borderId="16" xfId="0" applyFont="1" applyFill="1" applyBorder="1" applyAlignment="1" applyProtection="1">
      <alignment horizontal="center" vertical="center"/>
    </xf>
    <xf numFmtId="0" fontId="25" fillId="11" borderId="14" xfId="0" applyFont="1" applyFill="1" applyBorder="1" applyAlignment="1" applyProtection="1">
      <alignment horizontal="center" vertical="center"/>
    </xf>
    <xf numFmtId="0" fontId="25" fillId="11" borderId="21" xfId="0" applyFont="1" applyFill="1" applyBorder="1" applyAlignment="1" applyProtection="1">
      <alignment horizontal="center" vertical="center"/>
    </xf>
    <xf numFmtId="0" fontId="12" fillId="7" borderId="27" xfId="0" applyFont="1" applyFill="1" applyBorder="1" applyAlignment="1" applyProtection="1"/>
    <xf numFmtId="0" fontId="12" fillId="7" borderId="0" xfId="0" applyFont="1" applyFill="1" applyBorder="1" applyAlignment="1" applyProtection="1"/>
    <xf numFmtId="0" fontId="12" fillId="7" borderId="25" xfId="0" applyFont="1" applyFill="1" applyBorder="1" applyAlignment="1" applyProtection="1"/>
    <xf numFmtId="0" fontId="12" fillId="0" borderId="45" xfId="0" applyFont="1" applyBorder="1" applyAlignment="1" applyProtection="1">
      <alignment horizontal="left" vertical="center" indent="1" shrinkToFit="1"/>
    </xf>
    <xf numFmtId="0" fontId="12" fillId="0" borderId="43" xfId="0" applyFont="1" applyBorder="1" applyAlignment="1" applyProtection="1">
      <alignment horizontal="left" vertical="center" indent="1" shrinkToFit="1"/>
    </xf>
    <xf numFmtId="0" fontId="12" fillId="0" borderId="44" xfId="0" applyFont="1" applyBorder="1" applyAlignment="1" applyProtection="1">
      <alignment horizontal="left" vertical="center" indent="1" shrinkToFit="1"/>
    </xf>
    <xf numFmtId="0" fontId="25" fillId="0" borderId="11" xfId="0" applyFont="1" applyFill="1" applyBorder="1" applyAlignment="1" applyProtection="1">
      <alignment horizontal="left" vertical="center" indent="1"/>
    </xf>
    <xf numFmtId="0" fontId="25" fillId="0" borderId="9" xfId="0" applyFont="1" applyFill="1" applyBorder="1" applyAlignment="1" applyProtection="1">
      <alignment horizontal="left" vertical="center" indent="1"/>
    </xf>
    <xf numFmtId="0" fontId="25" fillId="0" borderId="7" xfId="0" applyFont="1" applyFill="1" applyBorder="1" applyAlignment="1" applyProtection="1">
      <alignment horizontal="left" vertical="center" indent="1"/>
    </xf>
    <xf numFmtId="0" fontId="23" fillId="2" borderId="3" xfId="0" applyFont="1" applyFill="1" applyBorder="1" applyAlignment="1" applyProtection="1">
      <alignment horizontal="center"/>
    </xf>
    <xf numFmtId="0" fontId="24" fillId="2" borderId="0" xfId="0" applyFont="1" applyFill="1" applyBorder="1" applyAlignment="1" applyProtection="1">
      <alignment horizontal="center" vertical="center"/>
    </xf>
    <xf numFmtId="0" fontId="23" fillId="0" borderId="3" xfId="0" applyFont="1" applyFill="1" applyBorder="1" applyAlignment="1" applyProtection="1">
      <alignment horizontal="center"/>
    </xf>
    <xf numFmtId="0" fontId="23" fillId="0" borderId="29" xfId="0" applyFont="1" applyFill="1" applyBorder="1" applyAlignment="1" applyProtection="1">
      <alignment horizontal="center"/>
    </xf>
    <xf numFmtId="0" fontId="23" fillId="0" borderId="0" xfId="0" applyFont="1" applyFill="1" applyBorder="1" applyAlignment="1" applyProtection="1">
      <alignment horizontal="center"/>
    </xf>
    <xf numFmtId="0" fontId="23" fillId="0" borderId="25" xfId="0" applyFont="1" applyFill="1" applyBorder="1" applyAlignment="1" applyProtection="1">
      <alignment horizontal="center"/>
    </xf>
    <xf numFmtId="0" fontId="0" fillId="0" borderId="28" xfId="0" applyFill="1" applyBorder="1" applyAlignment="1">
      <alignment horizontal="center"/>
    </xf>
    <xf numFmtId="0" fontId="0" fillId="0" borderId="3" xfId="0" applyFill="1" applyBorder="1" applyAlignment="1">
      <alignment horizontal="center"/>
    </xf>
    <xf numFmtId="0" fontId="0" fillId="0" borderId="27" xfId="0" applyFill="1" applyBorder="1" applyAlignment="1">
      <alignment horizontal="center"/>
    </xf>
    <xf numFmtId="0" fontId="0" fillId="0" borderId="0" xfId="0" applyFill="1" applyBorder="1" applyAlignment="1">
      <alignment horizontal="center"/>
    </xf>
    <xf numFmtId="0" fontId="29" fillId="2" borderId="4" xfId="0" applyFont="1" applyFill="1" applyBorder="1" applyAlignment="1" applyProtection="1">
      <alignment horizontal="right"/>
    </xf>
    <xf numFmtId="0" fontId="29" fillId="2" borderId="33" xfId="0" applyFont="1" applyFill="1" applyBorder="1" applyAlignment="1" applyProtection="1">
      <alignment horizontal="right"/>
    </xf>
    <xf numFmtId="0" fontId="0" fillId="0" borderId="31" xfId="0" applyBorder="1"/>
    <xf numFmtId="0" fontId="0" fillId="0" borderId="4" xfId="0" applyBorder="1"/>
    <xf numFmtId="0" fontId="27" fillId="9" borderId="36" xfId="0" applyFont="1" applyFill="1" applyBorder="1" applyAlignment="1" applyProtection="1">
      <alignment horizontal="center" vertical="center"/>
    </xf>
    <xf numFmtId="0" fontId="27" fillId="9" borderId="34" xfId="0" applyFont="1" applyFill="1" applyBorder="1" applyAlignment="1" applyProtection="1">
      <alignment horizontal="center" vertical="center"/>
    </xf>
    <xf numFmtId="0" fontId="27" fillId="9" borderId="37" xfId="0" applyFont="1" applyFill="1" applyBorder="1" applyAlignment="1" applyProtection="1">
      <alignment horizontal="center" vertical="center"/>
    </xf>
    <xf numFmtId="0" fontId="25" fillId="2" borderId="41" xfId="0" applyFont="1" applyFill="1" applyBorder="1" applyAlignment="1" applyProtection="1">
      <alignment horizontal="left" vertical="center" indent="1"/>
    </xf>
    <xf numFmtId="0" fontId="25" fillId="2" borderId="5" xfId="0" applyFont="1" applyFill="1" applyBorder="1" applyAlignment="1" applyProtection="1">
      <alignment horizontal="left" vertical="center" indent="1"/>
    </xf>
    <xf numFmtId="0" fontId="25" fillId="2" borderId="20" xfId="0" applyFont="1" applyFill="1" applyBorder="1" applyAlignment="1" applyProtection="1">
      <alignment horizontal="left" vertical="center" indent="1"/>
    </xf>
    <xf numFmtId="0" fontId="25" fillId="5" borderId="18" xfId="0" applyFont="1" applyFill="1" applyBorder="1" applyAlignment="1" applyProtection="1">
      <alignment horizontal="center" vertical="center"/>
      <protection locked="0"/>
    </xf>
    <xf numFmtId="0" fontId="12" fillId="0" borderId="23" xfId="0" applyFont="1" applyBorder="1" applyAlignment="1" applyProtection="1">
      <alignment horizontal="left" vertical="center" indent="1" shrinkToFit="1"/>
    </xf>
    <xf numFmtId="0" fontId="12" fillId="0" borderId="3" xfId="0" applyFont="1" applyBorder="1" applyAlignment="1" applyProtection="1">
      <alignment horizontal="left" vertical="center" indent="1" shrinkToFit="1"/>
    </xf>
    <xf numFmtId="0" fontId="12" fillId="0" borderId="29" xfId="0" applyFont="1" applyBorder="1" applyAlignment="1" applyProtection="1">
      <alignment horizontal="left" vertical="center" indent="1" shrinkToFit="1"/>
    </xf>
    <xf numFmtId="0" fontId="12" fillId="0" borderId="12" xfId="0" applyFont="1" applyBorder="1" applyAlignment="1" applyProtection="1">
      <alignment horizontal="left" vertical="center" indent="1" shrinkToFit="1"/>
    </xf>
    <xf numFmtId="0" fontId="12" fillId="0" borderId="0" xfId="0" applyFont="1" applyBorder="1" applyAlignment="1" applyProtection="1">
      <alignment horizontal="left" vertical="center" indent="1" shrinkToFit="1"/>
    </xf>
    <xf numFmtId="0" fontId="12" fillId="0" borderId="25" xfId="0" applyFont="1" applyBorder="1" applyAlignment="1" applyProtection="1">
      <alignment horizontal="left" vertical="center" indent="1" shrinkToFit="1"/>
    </xf>
    <xf numFmtId="0" fontId="12" fillId="0" borderId="46" xfId="0" applyFont="1" applyBorder="1" applyAlignment="1" applyProtection="1">
      <alignment horizontal="left" vertical="center" indent="1" shrinkToFit="1"/>
    </xf>
    <xf numFmtId="0" fontId="12" fillId="0" borderId="6" xfId="0" applyFont="1" applyBorder="1" applyAlignment="1" applyProtection="1">
      <alignment horizontal="left" vertical="center" indent="1" shrinkToFit="1"/>
    </xf>
    <xf numFmtId="0" fontId="12" fillId="0" borderId="15" xfId="0" applyFont="1" applyBorder="1" applyAlignment="1" applyProtection="1">
      <alignment horizontal="left" vertical="center" indent="1" shrinkToFit="1"/>
    </xf>
    <xf numFmtId="0" fontId="25" fillId="0" borderId="51" xfId="0" applyFont="1" applyFill="1" applyBorder="1" applyAlignment="1" applyProtection="1">
      <alignment horizontal="right" vertical="center" shrinkToFit="1"/>
    </xf>
    <xf numFmtId="0" fontId="25" fillId="0" borderId="18" xfId="0" applyFont="1" applyFill="1" applyBorder="1" applyAlignment="1" applyProtection="1">
      <alignment horizontal="right" vertical="center" shrinkToFit="1"/>
    </xf>
    <xf numFmtId="0" fontId="25" fillId="0" borderId="30" xfId="0" applyFont="1" applyFill="1" applyBorder="1" applyAlignment="1" applyProtection="1">
      <alignment horizontal="right" vertical="center" shrinkToFit="1"/>
    </xf>
    <xf numFmtId="0" fontId="25" fillId="5" borderId="18" xfId="0" applyNumberFormat="1" applyFont="1" applyFill="1" applyBorder="1" applyAlignment="1" applyProtection="1">
      <alignment horizontal="left" vertical="center" indent="1" shrinkToFit="1"/>
      <protection locked="0"/>
    </xf>
    <xf numFmtId="0" fontId="25" fillId="5" borderId="2" xfId="0" applyNumberFormat="1" applyFont="1" applyFill="1" applyBorder="1" applyAlignment="1" applyProtection="1">
      <alignment horizontal="left" vertical="center" indent="1" shrinkToFit="1"/>
      <protection locked="0"/>
    </xf>
    <xf numFmtId="0" fontId="25" fillId="5" borderId="53" xfId="0" applyNumberFormat="1" applyFont="1" applyFill="1" applyBorder="1" applyAlignment="1" applyProtection="1">
      <alignment horizontal="left" vertical="center" indent="1" shrinkToFit="1"/>
      <protection locked="0"/>
    </xf>
    <xf numFmtId="49" fontId="25" fillId="5" borderId="1" xfId="0" applyNumberFormat="1" applyFont="1" applyFill="1" applyBorder="1" applyAlignment="1" applyProtection="1">
      <alignment horizontal="left" vertical="center" indent="1" shrinkToFit="1"/>
      <protection locked="0"/>
    </xf>
    <xf numFmtId="49" fontId="25" fillId="5" borderId="32" xfId="0" applyNumberFormat="1" applyFont="1" applyFill="1" applyBorder="1" applyAlignment="1" applyProtection="1">
      <alignment horizontal="left" vertical="center" indent="1" shrinkToFit="1"/>
      <protection locked="0"/>
    </xf>
    <xf numFmtId="0" fontId="25" fillId="5" borderId="52" xfId="0" applyNumberFormat="1" applyFont="1" applyFill="1" applyBorder="1" applyAlignment="1" applyProtection="1">
      <alignment horizontal="left" vertical="center" indent="1" shrinkToFit="1"/>
      <protection locked="0"/>
    </xf>
    <xf numFmtId="0" fontId="6" fillId="0" borderId="28" xfId="1" applyFill="1" applyBorder="1" applyAlignment="1" applyProtection="1">
      <alignment horizontal="center" vertical="center"/>
      <protection locked="0"/>
    </xf>
    <xf numFmtId="0" fontId="6" fillId="0" borderId="3" xfId="1" applyFill="1" applyBorder="1" applyAlignment="1" applyProtection="1">
      <alignment horizontal="center" vertical="center"/>
      <protection locked="0"/>
    </xf>
    <xf numFmtId="0" fontId="6" fillId="0" borderId="29" xfId="1" applyFill="1" applyBorder="1" applyAlignment="1" applyProtection="1">
      <alignment horizontal="center" vertical="center"/>
      <protection locked="0"/>
    </xf>
    <xf numFmtId="0" fontId="25" fillId="0" borderId="38" xfId="0" applyFont="1" applyFill="1" applyBorder="1" applyAlignment="1" applyProtection="1">
      <alignment horizontal="right" vertical="center" shrinkToFit="1"/>
    </xf>
    <xf numFmtId="0" fontId="25" fillId="0" borderId="2" xfId="0" applyFont="1" applyFill="1" applyBorder="1" applyAlignment="1" applyProtection="1">
      <alignment horizontal="right" vertical="center" shrinkToFit="1"/>
    </xf>
    <xf numFmtId="0" fontId="18" fillId="5" borderId="48" xfId="0" applyFont="1" applyFill="1" applyBorder="1" applyAlignment="1" applyProtection="1">
      <alignment horizontal="center" vertical="center"/>
    </xf>
    <xf numFmtId="0" fontId="18" fillId="5" borderId="19" xfId="0" applyFont="1" applyFill="1" applyBorder="1" applyAlignment="1" applyProtection="1">
      <alignment horizontal="center" vertical="center"/>
    </xf>
    <xf numFmtId="0" fontId="11" fillId="0" borderId="0" xfId="0" applyFont="1" applyBorder="1" applyAlignment="1" applyProtection="1">
      <alignment horizontal="right" vertical="center"/>
    </xf>
    <xf numFmtId="0" fontId="36" fillId="0" borderId="27" xfId="0" applyFont="1" applyBorder="1" applyAlignment="1" applyProtection="1">
      <alignment horizontal="right" vertical="center"/>
    </xf>
    <xf numFmtId="0" fontId="36" fillId="0" borderId="0" xfId="0" applyFont="1" applyBorder="1" applyAlignment="1" applyProtection="1">
      <alignment horizontal="right" vertical="center"/>
    </xf>
    <xf numFmtId="0" fontId="36" fillId="0" borderId="13" xfId="0" applyFont="1" applyBorder="1" applyAlignment="1" applyProtection="1">
      <alignment horizontal="right" vertical="center"/>
    </xf>
    <xf numFmtId="0" fontId="18" fillId="5" borderId="17" xfId="0" applyFont="1" applyFill="1" applyBorder="1" applyAlignment="1" applyProtection="1">
      <alignment horizontal="center" vertical="center"/>
    </xf>
    <xf numFmtId="0" fontId="18" fillId="5" borderId="39" xfId="0" applyFont="1" applyFill="1" applyBorder="1" applyAlignment="1" applyProtection="1">
      <alignment horizontal="center" vertical="center"/>
    </xf>
    <xf numFmtId="2" fontId="18" fillId="6" borderId="17" xfId="0" applyNumberFormat="1" applyFont="1" applyFill="1" applyBorder="1" applyAlignment="1" applyProtection="1">
      <alignment horizontal="center" vertical="center"/>
    </xf>
    <xf numFmtId="2" fontId="18" fillId="6" borderId="19" xfId="0" applyNumberFormat="1" applyFont="1" applyFill="1" applyBorder="1" applyAlignment="1" applyProtection="1">
      <alignment horizontal="center" vertical="center"/>
    </xf>
    <xf numFmtId="0" fontId="18" fillId="0" borderId="3" xfId="0" applyFont="1" applyBorder="1" applyAlignment="1" applyProtection="1">
      <alignment horizontal="left" vertical="center"/>
    </xf>
    <xf numFmtId="0" fontId="18" fillId="0" borderId="0" xfId="0" applyFont="1" applyBorder="1" applyAlignment="1" applyProtection="1">
      <alignment horizontal="left" vertical="center"/>
    </xf>
    <xf numFmtId="0" fontId="18" fillId="0" borderId="3" xfId="0" applyFont="1" applyFill="1" applyBorder="1" applyAlignment="1" applyProtection="1">
      <alignment horizontal="left" vertical="center"/>
    </xf>
    <xf numFmtId="0" fontId="18" fillId="0" borderId="0" xfId="0" applyFont="1" applyFill="1" applyBorder="1" applyAlignment="1" applyProtection="1">
      <alignment horizontal="left" vertical="center"/>
    </xf>
    <xf numFmtId="0" fontId="18" fillId="0" borderId="3" xfId="0" applyFont="1" applyBorder="1" applyAlignment="1">
      <alignment horizontal="left" vertical="center"/>
    </xf>
    <xf numFmtId="0" fontId="18" fillId="0" borderId="0" xfId="0" applyFont="1" applyBorder="1" applyAlignment="1">
      <alignment horizontal="left" vertical="center"/>
    </xf>
    <xf numFmtId="0" fontId="18" fillId="0" borderId="0" xfId="0" applyFont="1" applyBorder="1" applyAlignment="1" applyProtection="1">
      <alignment horizontal="center" vertical="center"/>
    </xf>
    <xf numFmtId="0" fontId="18" fillId="0" borderId="12" xfId="0" applyFont="1" applyBorder="1" applyAlignment="1" applyProtection="1">
      <alignment horizontal="left" vertical="center"/>
    </xf>
    <xf numFmtId="0" fontId="18" fillId="0" borderId="47" xfId="0" applyFont="1" applyBorder="1" applyAlignment="1" applyProtection="1">
      <alignment horizontal="left" vertical="center"/>
    </xf>
    <xf numFmtId="0" fontId="18" fillId="0" borderId="4" xfId="0" applyFont="1" applyBorder="1" applyAlignment="1" applyProtection="1">
      <alignment horizontal="left" vertical="center"/>
    </xf>
    <xf numFmtId="0" fontId="18" fillId="0" borderId="0" xfId="0" applyFont="1" applyBorder="1" applyAlignment="1" applyProtection="1">
      <alignment vertical="center"/>
    </xf>
    <xf numFmtId="0" fontId="18" fillId="0" borderId="4" xfId="0" applyFont="1" applyBorder="1" applyAlignment="1" applyProtection="1">
      <alignment vertical="center"/>
    </xf>
    <xf numFmtId="2" fontId="18" fillId="5" borderId="1" xfId="0" applyNumberFormat="1" applyFont="1" applyFill="1" applyBorder="1" applyAlignment="1" applyProtection="1">
      <alignment horizontal="left" vertical="center" indent="1" shrinkToFit="1"/>
    </xf>
    <xf numFmtId="0" fontId="18" fillId="5" borderId="1" xfId="0" applyFont="1" applyFill="1" applyBorder="1" applyAlignment="1">
      <alignment horizontal="left" vertical="center" indent="1" shrinkToFit="1"/>
    </xf>
    <xf numFmtId="0" fontId="18" fillId="0" borderId="1" xfId="0" applyFont="1" applyBorder="1" applyAlignment="1">
      <alignment horizontal="right" vertical="center"/>
    </xf>
    <xf numFmtId="0" fontId="18" fillId="0" borderId="1" xfId="0" applyFont="1" applyFill="1" applyBorder="1" applyAlignment="1" applyProtection="1">
      <alignment horizontal="right" vertical="center"/>
    </xf>
    <xf numFmtId="0" fontId="18" fillId="0" borderId="30" xfId="0" applyFont="1" applyFill="1" applyBorder="1" applyAlignment="1" applyProtection="1">
      <alignment horizontal="left" vertical="center"/>
    </xf>
    <xf numFmtId="0" fontId="18" fillId="0" borderId="1" xfId="0" applyFont="1" applyFill="1" applyBorder="1" applyAlignment="1" applyProtection="1">
      <alignment horizontal="left" vertical="center"/>
    </xf>
    <xf numFmtId="0" fontId="18" fillId="0" borderId="30" xfId="0" applyFont="1" applyBorder="1" applyAlignment="1" applyProtection="1">
      <alignment horizontal="center" vertical="center"/>
    </xf>
    <xf numFmtId="0" fontId="18" fillId="0" borderId="1" xfId="0" applyFont="1" applyBorder="1" applyAlignment="1" applyProtection="1">
      <alignment horizontal="center" vertical="center"/>
    </xf>
    <xf numFmtId="0" fontId="18" fillId="0" borderId="30" xfId="0" applyFont="1" applyFill="1" applyBorder="1" applyAlignment="1" applyProtection="1">
      <alignment horizontal="right" vertical="center"/>
    </xf>
    <xf numFmtId="0" fontId="18" fillId="0" borderId="1" xfId="0" applyFont="1" applyBorder="1" applyAlignment="1" applyProtection="1">
      <alignment horizontal="left" vertical="center"/>
    </xf>
    <xf numFmtId="0" fontId="12" fillId="5" borderId="22" xfId="0" applyFont="1" applyFill="1" applyBorder="1" applyAlignment="1" applyProtection="1">
      <alignment horizontal="center" vertical="center"/>
    </xf>
    <xf numFmtId="0" fontId="12" fillId="5" borderId="20" xfId="0" applyFont="1" applyFill="1" applyBorder="1" applyAlignment="1" applyProtection="1">
      <alignment horizontal="center" vertical="center"/>
    </xf>
    <xf numFmtId="0" fontId="10" fillId="0" borderId="1" xfId="0" applyFont="1" applyBorder="1" applyAlignment="1" applyProtection="1">
      <alignment horizontal="center" vertical="center"/>
    </xf>
    <xf numFmtId="0" fontId="18" fillId="0" borderId="8" xfId="0" applyFont="1" applyFill="1" applyBorder="1" applyAlignment="1" applyProtection="1">
      <alignment horizontal="center" vertical="center"/>
    </xf>
    <xf numFmtId="0" fontId="18" fillId="0" borderId="9" xfId="0" applyFont="1" applyFill="1" applyBorder="1" applyAlignment="1" applyProtection="1">
      <alignment horizontal="center" vertical="center"/>
    </xf>
    <xf numFmtId="0" fontId="18" fillId="0" borderId="7" xfId="0" applyFont="1" applyFill="1" applyBorder="1" applyAlignment="1" applyProtection="1">
      <alignment horizontal="center" vertical="center"/>
    </xf>
    <xf numFmtId="0" fontId="18" fillId="0" borderId="30" xfId="0" applyFont="1" applyBorder="1" applyAlignment="1" applyProtection="1">
      <alignment horizontal="right" vertical="center"/>
    </xf>
    <xf numFmtId="0" fontId="18" fillId="0" borderId="1" xfId="0" applyFont="1" applyBorder="1" applyAlignment="1" applyProtection="1">
      <alignment horizontal="right" vertical="center"/>
    </xf>
    <xf numFmtId="0" fontId="18" fillId="5" borderId="1" xfId="0" applyNumberFormat="1" applyFont="1" applyFill="1" applyBorder="1" applyAlignment="1">
      <alignment horizontal="left" vertical="center" indent="1" shrinkToFit="1"/>
    </xf>
    <xf numFmtId="2" fontId="18" fillId="5" borderId="1" xfId="0" applyNumberFormat="1" applyFont="1" applyFill="1" applyBorder="1" applyAlignment="1">
      <alignment horizontal="left" vertical="center" indent="1" shrinkToFit="1"/>
    </xf>
    <xf numFmtId="0" fontId="18" fillId="5" borderId="1" xfId="0" applyFont="1" applyFill="1" applyBorder="1" applyAlignment="1" applyProtection="1">
      <alignment horizontal="left" vertical="center" indent="1" shrinkToFit="1"/>
    </xf>
    <xf numFmtId="0" fontId="18" fillId="0" borderId="0" xfId="0" applyFont="1" applyFill="1" applyBorder="1" applyAlignment="1" applyProtection="1">
      <alignment horizontal="center" vertical="top"/>
    </xf>
    <xf numFmtId="0" fontId="18" fillId="0" borderId="25" xfId="0" applyFont="1" applyFill="1" applyBorder="1" applyAlignment="1" applyProtection="1">
      <alignment horizontal="center" vertical="top"/>
    </xf>
    <xf numFmtId="0" fontId="18" fillId="0" borderId="11" xfId="0" applyFont="1" applyBorder="1" applyAlignment="1" applyProtection="1">
      <alignment horizontal="left" vertical="center"/>
    </xf>
    <xf numFmtId="0" fontId="18" fillId="0" borderId="9" xfId="0" applyFont="1" applyBorder="1" applyAlignment="1" applyProtection="1">
      <alignment horizontal="left" vertical="center"/>
    </xf>
    <xf numFmtId="0" fontId="18" fillId="0" borderId="10" xfId="0" applyFont="1" applyBorder="1" applyAlignment="1" applyProtection="1">
      <alignment horizontal="left" vertical="center"/>
    </xf>
    <xf numFmtId="166" fontId="18" fillId="5" borderId="8" xfId="0" applyNumberFormat="1" applyFont="1" applyFill="1" applyBorder="1" applyAlignment="1">
      <alignment horizontal="center" vertical="center"/>
    </xf>
    <xf numFmtId="166" fontId="18" fillId="5" borderId="9" xfId="0" applyNumberFormat="1" applyFont="1" applyFill="1" applyBorder="1" applyAlignment="1">
      <alignment horizontal="center" vertical="center"/>
    </xf>
    <xf numFmtId="166" fontId="18" fillId="5" borderId="7" xfId="0" applyNumberFormat="1" applyFont="1" applyFill="1" applyBorder="1" applyAlignment="1">
      <alignment horizontal="center" vertical="center"/>
    </xf>
    <xf numFmtId="0" fontId="11" fillId="0" borderId="0" xfId="0" applyFont="1" applyFill="1" applyBorder="1" applyAlignment="1" applyProtection="1">
      <alignment horizontal="center" vertical="center"/>
    </xf>
    <xf numFmtId="1" fontId="11" fillId="10" borderId="8" xfId="0" applyNumberFormat="1" applyFont="1" applyFill="1" applyBorder="1" applyAlignment="1" applyProtection="1">
      <alignment horizontal="center" vertical="center"/>
    </xf>
    <xf numFmtId="1" fontId="11" fillId="10" borderId="9" xfId="0" applyNumberFormat="1" applyFont="1" applyFill="1" applyBorder="1" applyAlignment="1" applyProtection="1">
      <alignment horizontal="center" vertical="center"/>
    </xf>
    <xf numFmtId="1" fontId="11" fillId="10" borderId="7" xfId="0" applyNumberFormat="1" applyFont="1" applyFill="1" applyBorder="1" applyAlignment="1" applyProtection="1">
      <alignment horizontal="center" vertical="center"/>
    </xf>
    <xf numFmtId="0" fontId="11" fillId="0" borderId="0" xfId="0" applyFont="1" applyBorder="1" applyAlignment="1" applyProtection="1">
      <alignment horizontal="center" vertical="center"/>
    </xf>
    <xf numFmtId="0" fontId="11" fillId="0" borderId="27" xfId="0" applyFont="1" applyFill="1" applyBorder="1" applyAlignment="1" applyProtection="1">
      <alignment horizontal="right" vertical="center"/>
    </xf>
    <xf numFmtId="0" fontId="11" fillId="0" borderId="0" xfId="0" applyFont="1" applyFill="1" applyBorder="1" applyAlignment="1" applyProtection="1">
      <alignment horizontal="right" vertical="center"/>
    </xf>
    <xf numFmtId="0" fontId="18" fillId="5" borderId="8" xfId="0" applyNumberFormat="1" applyFont="1" applyFill="1" applyBorder="1" applyAlignment="1" applyProtection="1">
      <alignment horizontal="center" vertical="center"/>
    </xf>
    <xf numFmtId="0" fontId="18" fillId="5" borderId="9" xfId="0" applyNumberFormat="1" applyFont="1" applyFill="1" applyBorder="1" applyAlignment="1" applyProtection="1">
      <alignment horizontal="center" vertical="center"/>
    </xf>
    <xf numFmtId="0" fontId="18" fillId="5" borderId="7" xfId="0" applyNumberFormat="1" applyFont="1" applyFill="1" applyBorder="1" applyAlignment="1" applyProtection="1">
      <alignment horizontal="center" vertical="center"/>
    </xf>
    <xf numFmtId="0" fontId="19" fillId="0" borderId="1" xfId="0" applyFont="1" applyBorder="1" applyAlignment="1">
      <alignment horizontal="right" vertical="center"/>
    </xf>
    <xf numFmtId="164" fontId="10" fillId="6" borderId="49" xfId="0" applyNumberFormat="1" applyFont="1" applyFill="1" applyBorder="1" applyAlignment="1" applyProtection="1">
      <alignment horizontal="center" vertical="center"/>
    </xf>
    <xf numFmtId="164" fontId="10" fillId="6" borderId="50" xfId="0" applyNumberFormat="1" applyFont="1" applyFill="1" applyBorder="1" applyAlignment="1" applyProtection="1">
      <alignment horizontal="center" vertical="center"/>
    </xf>
    <xf numFmtId="0" fontId="18" fillId="0" borderId="26" xfId="0" applyFont="1" applyBorder="1" applyAlignment="1" applyProtection="1">
      <alignment horizontal="left" vertical="center"/>
    </xf>
    <xf numFmtId="0" fontId="18" fillId="0" borderId="6" xfId="0" applyFont="1" applyBorder="1" applyAlignment="1" applyProtection="1">
      <alignment horizontal="left" vertical="center"/>
    </xf>
    <xf numFmtId="0" fontId="18" fillId="0" borderId="15" xfId="0" applyFont="1" applyBorder="1" applyAlignment="1" applyProtection="1">
      <alignment horizontal="left" vertical="center"/>
    </xf>
    <xf numFmtId="0" fontId="12" fillId="0" borderId="0" xfId="0" applyFont="1" applyBorder="1" applyAlignment="1" applyProtection="1">
      <alignment horizontal="center" vertical="center"/>
    </xf>
    <xf numFmtId="0" fontId="10" fillId="0" borderId="30" xfId="0" applyFont="1" applyBorder="1" applyAlignment="1" applyProtection="1">
      <alignment horizontal="center" vertical="center"/>
    </xf>
    <xf numFmtId="0" fontId="18" fillId="0" borderId="30" xfId="0" applyFont="1" applyFill="1" applyBorder="1" applyAlignment="1" applyProtection="1">
      <alignment vertical="center"/>
    </xf>
    <xf numFmtId="0" fontId="18" fillId="0" borderId="1" xfId="0" applyFont="1" applyFill="1" applyBorder="1" applyAlignment="1" applyProtection="1">
      <alignment vertical="center"/>
    </xf>
    <xf numFmtId="0" fontId="18" fillId="0" borderId="30" xfId="0" applyFont="1" applyBorder="1" applyAlignment="1" applyProtection="1">
      <alignment vertical="center"/>
    </xf>
    <xf numFmtId="0" fontId="18" fillId="0" borderId="1" xfId="0" applyFont="1" applyBorder="1" applyAlignment="1" applyProtection="1">
      <alignment vertical="center"/>
    </xf>
    <xf numFmtId="0" fontId="30" fillId="9" borderId="27" xfId="0" applyFont="1" applyFill="1" applyBorder="1" applyAlignment="1">
      <alignment horizontal="center" vertical="center"/>
    </xf>
    <xf numFmtId="0" fontId="30" fillId="9" borderId="0" xfId="0" applyFont="1" applyFill="1" applyBorder="1" applyAlignment="1">
      <alignment horizontal="center" vertical="center"/>
    </xf>
    <xf numFmtId="0" fontId="30" fillId="9" borderId="25" xfId="0" applyFont="1" applyFill="1" applyBorder="1" applyAlignment="1">
      <alignment horizontal="center" vertical="center"/>
    </xf>
    <xf numFmtId="3" fontId="18" fillId="0" borderId="0" xfId="0" applyNumberFormat="1" applyFont="1" applyBorder="1" applyAlignment="1">
      <alignment horizontal="left" vertical="center"/>
    </xf>
    <xf numFmtId="3" fontId="18" fillId="0" borderId="4" xfId="0" applyNumberFormat="1" applyFont="1" applyBorder="1" applyAlignment="1">
      <alignment horizontal="left" vertical="center"/>
    </xf>
    <xf numFmtId="0" fontId="30" fillId="9" borderId="26" xfId="0" applyFont="1" applyFill="1" applyBorder="1" applyAlignment="1" applyProtection="1">
      <alignment horizontal="center" vertical="center"/>
    </xf>
    <xf numFmtId="0" fontId="30" fillId="9" borderId="6" xfId="0" applyFont="1" applyFill="1" applyBorder="1" applyAlignment="1" applyProtection="1">
      <alignment horizontal="center" vertical="center"/>
    </xf>
    <xf numFmtId="0" fontId="30" fillId="9" borderId="15" xfId="0" applyFont="1" applyFill="1" applyBorder="1" applyAlignment="1" applyProtection="1">
      <alignment horizontal="center" vertical="center"/>
    </xf>
    <xf numFmtId="0" fontId="18" fillId="0" borderId="0" xfId="0" applyFont="1" applyBorder="1" applyAlignment="1" applyProtection="1">
      <alignment vertical="center" wrapText="1"/>
    </xf>
    <xf numFmtId="0" fontId="41" fillId="0" borderId="54" xfId="0" applyFont="1" applyBorder="1" applyAlignment="1" applyProtection="1">
      <alignment vertical="center"/>
    </xf>
    <xf numFmtId="0" fontId="41" fillId="0" borderId="43" xfId="0" applyFont="1" applyBorder="1" applyAlignment="1" applyProtection="1">
      <alignment vertical="center"/>
    </xf>
    <xf numFmtId="0" fontId="41" fillId="0" borderId="27" xfId="0" applyFont="1" applyBorder="1" applyAlignment="1" applyProtection="1">
      <alignment vertical="center"/>
    </xf>
    <xf numFmtId="0" fontId="41" fillId="0" borderId="0" xfId="0" applyFont="1" applyBorder="1" applyAlignment="1" applyProtection="1">
      <alignment vertical="center"/>
    </xf>
    <xf numFmtId="0" fontId="9" fillId="0" borderId="0" xfId="1" applyFont="1" applyAlignment="1" applyProtection="1">
      <protection locked="0"/>
    </xf>
    <xf numFmtId="0" fontId="16" fillId="0" borderId="28" xfId="0" applyFont="1" applyFill="1" applyBorder="1" applyAlignment="1" applyProtection="1">
      <alignment horizontal="center"/>
    </xf>
    <xf numFmtId="0" fontId="17" fillId="0" borderId="3" xfId="0" applyFont="1" applyFill="1" applyBorder="1" applyAlignment="1" applyProtection="1"/>
    <xf numFmtId="0" fontId="17" fillId="0" borderId="29" xfId="0" applyFont="1" applyFill="1" applyBorder="1" applyAlignment="1" applyProtection="1"/>
    <xf numFmtId="0" fontId="18" fillId="0" borderId="30" xfId="0" applyFont="1" applyBorder="1" applyAlignment="1">
      <alignment horizontal="right" vertical="center"/>
    </xf>
    <xf numFmtId="0" fontId="11" fillId="0" borderId="0" xfId="0" applyFont="1" applyFill="1" applyBorder="1" applyAlignment="1" applyProtection="1">
      <alignment horizontal="center"/>
    </xf>
    <xf numFmtId="0" fontId="11" fillId="0" borderId="0" xfId="0" applyFont="1" applyFill="1" applyBorder="1" applyAlignment="1" applyProtection="1">
      <alignment horizontal="right"/>
    </xf>
    <xf numFmtId="0" fontId="11" fillId="0" borderId="25" xfId="0" applyFont="1" applyFill="1" applyBorder="1" applyAlignment="1" applyProtection="1">
      <alignment horizontal="right"/>
    </xf>
    <xf numFmtId="0" fontId="10" fillId="5" borderId="17" xfId="0" applyFont="1" applyFill="1" applyBorder="1" applyAlignment="1">
      <alignment horizontal="center" vertical="center"/>
    </xf>
    <xf numFmtId="0" fontId="10" fillId="5" borderId="19" xfId="0" applyFont="1" applyFill="1" applyBorder="1" applyAlignment="1">
      <alignment horizontal="center" vertical="center"/>
    </xf>
    <xf numFmtId="0" fontId="8" fillId="0" borderId="0" xfId="0" applyFont="1" applyBorder="1" applyAlignment="1">
      <alignment horizontal="center" vertical="center"/>
    </xf>
    <xf numFmtId="0" fontId="11" fillId="0" borderId="25" xfId="0" applyFont="1" applyBorder="1" applyAlignment="1">
      <alignment horizontal="left" vertical="center"/>
    </xf>
    <xf numFmtId="0" fontId="12" fillId="0" borderId="3" xfId="0" applyFont="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39" xfId="0" applyFont="1" applyFill="1" applyBorder="1" applyAlignment="1" applyProtection="1">
      <alignment horizontal="center" vertical="center"/>
    </xf>
    <xf numFmtId="0" fontId="11" fillId="0" borderId="25" xfId="0" applyFont="1" applyBorder="1" applyAlignment="1">
      <alignment vertical="center"/>
    </xf>
    <xf numFmtId="1" fontId="32" fillId="6" borderId="17" xfId="0" applyNumberFormat="1" applyFont="1" applyFill="1" applyBorder="1" applyAlignment="1" applyProtection="1">
      <alignment horizontal="center" vertical="center"/>
    </xf>
    <xf numFmtId="1" fontId="32" fillId="6" borderId="19" xfId="0" applyNumberFormat="1" applyFont="1" applyFill="1" applyBorder="1" applyAlignment="1" applyProtection="1">
      <alignment horizontal="center" vertical="center"/>
    </xf>
    <xf numFmtId="0" fontId="18" fillId="0" borderId="11" xfId="0" applyFont="1" applyFill="1" applyBorder="1" applyAlignment="1" applyProtection="1">
      <alignment vertical="center"/>
    </xf>
    <xf numFmtId="0" fontId="18" fillId="0" borderId="7" xfId="0" applyFont="1" applyFill="1" applyBorder="1" applyAlignment="1" applyProtection="1">
      <alignment vertical="center"/>
    </xf>
    <xf numFmtId="0" fontId="10" fillId="0" borderId="1" xfId="0" applyFont="1" applyFill="1" applyBorder="1" applyAlignment="1" applyProtection="1">
      <alignment horizontal="center" vertical="center"/>
    </xf>
    <xf numFmtId="0" fontId="10" fillId="0" borderId="32" xfId="0" applyFont="1" applyFill="1" applyBorder="1" applyAlignment="1" applyProtection="1">
      <alignment horizontal="center" vertical="center"/>
    </xf>
    <xf numFmtId="0" fontId="10" fillId="0" borderId="30" xfId="0" applyFont="1" applyBorder="1" applyAlignment="1">
      <alignment horizontal="center" vertical="center"/>
    </xf>
    <xf numFmtId="0" fontId="10" fillId="0" borderId="1" xfId="0" applyFont="1" applyBorder="1" applyAlignment="1">
      <alignment horizontal="center" vertical="center"/>
    </xf>
    <xf numFmtId="0" fontId="11" fillId="0" borderId="0" xfId="0" applyFont="1" applyBorder="1" applyAlignment="1" applyProtection="1">
      <alignment horizontal="left" vertical="center"/>
    </xf>
    <xf numFmtId="0" fontId="10" fillId="6" borderId="49" xfId="0" applyFont="1" applyFill="1" applyBorder="1" applyAlignment="1" applyProtection="1">
      <alignment horizontal="center" vertical="center"/>
    </xf>
    <xf numFmtId="0" fontId="10" fillId="6" borderId="50" xfId="0" applyFont="1" applyFill="1" applyBorder="1" applyAlignment="1" applyProtection="1">
      <alignment horizontal="center" vertical="center"/>
    </xf>
    <xf numFmtId="0" fontId="12" fillId="0" borderId="4" xfId="0" applyFont="1" applyBorder="1" applyAlignment="1" applyProtection="1">
      <alignment horizontal="center" vertical="center"/>
    </xf>
    <xf numFmtId="0" fontId="7" fillId="0" borderId="0" xfId="1" applyFont="1" applyBorder="1" applyAlignment="1" applyProtection="1"/>
    <xf numFmtId="0" fontId="18" fillId="0" borderId="0" xfId="0" applyFont="1" applyBorder="1" applyAlignment="1">
      <alignment horizontal="center" vertical="center" wrapText="1"/>
    </xf>
  </cellXfs>
  <cellStyles count="2">
    <cellStyle name="Hyperlink" xfId="1" builtinId="8"/>
    <cellStyle name="Normal" xfId="0" builtinId="0"/>
  </cellStyles>
  <dxfs count="2">
    <dxf>
      <fill>
        <patternFill>
          <bgColor rgb="FFCCFFCC"/>
        </patternFill>
      </fill>
      <border>
        <vertical/>
        <horizontal/>
      </border>
    </dxf>
    <dxf>
      <fill>
        <patternFill patternType="solid">
          <fgColor auto="1"/>
          <bgColor rgb="FFCCFFCC"/>
        </patternFill>
      </fill>
      <border>
        <vertical/>
        <horizontal/>
      </border>
    </dxf>
  </dxfs>
  <tableStyles count="0" defaultTableStyle="TableStyleMedium9" defaultPivotStyle="PivotStyleLight16"/>
  <colors>
    <mruColors>
      <color rgb="FFCCFFCC"/>
      <color rgb="FFFFFF99"/>
      <color rgb="FFFFFFCC"/>
      <color rgb="FF99FF99"/>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50382</xdr:colOff>
      <xdr:row>0</xdr:row>
      <xdr:rowOff>39261</xdr:rowOff>
    </xdr:from>
    <xdr:to>
      <xdr:col>2</xdr:col>
      <xdr:colOff>465</xdr:colOff>
      <xdr:row>2</xdr:row>
      <xdr:rowOff>69436</xdr:rowOff>
    </xdr:to>
    <xdr:pic>
      <xdr:nvPicPr>
        <xdr:cNvPr id="35" name="Picture 20" descr="odotsl_gr">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0382" y="39261"/>
          <a:ext cx="544350" cy="560117"/>
        </a:xfrm>
        <a:prstGeom prst="rect">
          <a:avLst/>
        </a:prstGeom>
        <a:noFill/>
        <a:ln w="9525">
          <a:noFill/>
          <a:miter lim="800000"/>
          <a:headEnd/>
          <a:tailEnd/>
        </a:ln>
      </xdr:spPr>
    </xdr:pic>
    <xdr:clientData/>
  </xdr:twoCellAnchor>
  <xdr:twoCellAnchor editAs="oneCell">
    <xdr:from>
      <xdr:col>20</xdr:col>
      <xdr:colOff>0</xdr:colOff>
      <xdr:row>0</xdr:row>
      <xdr:rowOff>39261</xdr:rowOff>
    </xdr:from>
    <xdr:to>
      <xdr:col>21</xdr:col>
      <xdr:colOff>254449</xdr:colOff>
      <xdr:row>2</xdr:row>
      <xdr:rowOff>69436</xdr:rowOff>
    </xdr:to>
    <xdr:pic>
      <xdr:nvPicPr>
        <xdr:cNvPr id="36" name="Picture 20" descr="odotsl_gr">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947317" y="39261"/>
          <a:ext cx="548640" cy="560117"/>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12</xdr:col>
      <xdr:colOff>438150</xdr:colOff>
      <xdr:row>37</xdr:row>
      <xdr:rowOff>0</xdr:rowOff>
    </xdr:to>
    <xdr:pic>
      <xdr:nvPicPr>
        <xdr:cNvPr id="2" name="Picture 1" descr="FINAL Roadway Characteristics Diagram 7-25-08.jp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1" y="1"/>
          <a:ext cx="7753349" cy="59912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15</xdr:col>
      <xdr:colOff>95251</xdr:colOff>
      <xdr:row>44</xdr:row>
      <xdr:rowOff>25914</xdr:rowOff>
    </xdr:to>
    <xdr:pic>
      <xdr:nvPicPr>
        <xdr:cNvPr id="4109" name="Picture 2" descr="Crash Inclusion Diagram 6-2-08">
          <a:extLst>
            <a:ext uri="{FF2B5EF4-FFF2-40B4-BE49-F238E27FC236}">
              <a16:creationId xmlns:a16="http://schemas.microsoft.com/office/drawing/2014/main" id="{00000000-0008-0000-0300-00000D1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 y="0"/>
          <a:ext cx="9239250" cy="7150614"/>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dot.state.oh.us/Divisions/Engineering/Roadway/DesignStandards/traffic/TEM/Pages/default.aspx"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H100"/>
  <sheetViews>
    <sheetView showGridLines="0" tabSelected="1" showRuler="0" zoomScale="130" zoomScaleNormal="130" zoomScaleSheetLayoutView="130" zoomScalePageLayoutView="160" workbookViewId="0">
      <selection activeCell="E6" sqref="E6:L6"/>
    </sheetView>
  </sheetViews>
  <sheetFormatPr defaultRowHeight="12.75" x14ac:dyDescent="0.2"/>
  <cols>
    <col min="1" max="24" width="4.42578125" customWidth="1"/>
    <col min="25" max="26" width="4.42578125" style="49" customWidth="1"/>
    <col min="27" max="31" width="7.140625" style="87" hidden="1" customWidth="1"/>
    <col min="32" max="34" width="7.140625" hidden="1" customWidth="1"/>
  </cols>
  <sheetData>
    <row r="1" spans="1:34" ht="23.25" customHeight="1" x14ac:dyDescent="0.35">
      <c r="A1" s="269"/>
      <c r="B1" s="270"/>
      <c r="C1" s="263" t="s">
        <v>0</v>
      </c>
      <c r="D1" s="263"/>
      <c r="E1" s="263"/>
      <c r="F1" s="263"/>
      <c r="G1" s="263"/>
      <c r="H1" s="263"/>
      <c r="I1" s="263"/>
      <c r="J1" s="263"/>
      <c r="K1" s="263"/>
      <c r="L1" s="263"/>
      <c r="M1" s="263"/>
      <c r="N1" s="263"/>
      <c r="O1" s="263"/>
      <c r="P1" s="263"/>
      <c r="Q1" s="263"/>
      <c r="R1" s="263"/>
      <c r="S1" s="263"/>
      <c r="T1" s="263"/>
      <c r="U1" s="265"/>
      <c r="V1" s="266"/>
      <c r="W1" s="49"/>
      <c r="X1" s="49"/>
    </row>
    <row r="2" spans="1:34" ht="18" customHeight="1" x14ac:dyDescent="0.2">
      <c r="A2" s="271"/>
      <c r="B2" s="272"/>
      <c r="C2" s="264" t="s">
        <v>100</v>
      </c>
      <c r="D2" s="264"/>
      <c r="E2" s="264"/>
      <c r="F2" s="264"/>
      <c r="G2" s="264"/>
      <c r="H2" s="264"/>
      <c r="I2" s="264"/>
      <c r="J2" s="264"/>
      <c r="K2" s="264"/>
      <c r="L2" s="264"/>
      <c r="M2" s="264"/>
      <c r="N2" s="264"/>
      <c r="O2" s="264"/>
      <c r="P2" s="264"/>
      <c r="Q2" s="264"/>
      <c r="R2" s="264"/>
      <c r="S2" s="264"/>
      <c r="T2" s="264"/>
      <c r="U2" s="267"/>
      <c r="V2" s="268"/>
      <c r="W2" s="49"/>
      <c r="X2" s="49"/>
    </row>
    <row r="3" spans="1:34" ht="15" customHeight="1" x14ac:dyDescent="0.35">
      <c r="A3" s="148"/>
      <c r="B3" s="149"/>
      <c r="C3" s="145"/>
      <c r="D3" s="181" t="s">
        <v>283</v>
      </c>
      <c r="E3" s="181"/>
      <c r="F3" s="181"/>
      <c r="G3" s="181"/>
      <c r="H3" s="181"/>
      <c r="I3" s="181"/>
      <c r="J3" s="181"/>
      <c r="K3" s="181"/>
      <c r="L3" s="181"/>
      <c r="M3" s="181"/>
      <c r="N3" s="181"/>
      <c r="O3" s="181"/>
      <c r="P3" s="181"/>
      <c r="Q3" s="181"/>
      <c r="R3" s="181"/>
      <c r="S3" s="181"/>
      <c r="T3" s="145"/>
      <c r="U3" s="146"/>
      <c r="V3" s="147"/>
      <c r="W3" s="49"/>
      <c r="X3" s="49"/>
    </row>
    <row r="4" spans="1:34" ht="15" customHeight="1" thickBot="1" x14ac:dyDescent="0.3">
      <c r="A4" s="275"/>
      <c r="B4" s="276"/>
      <c r="C4" s="276"/>
      <c r="D4" s="276"/>
      <c r="E4" s="276"/>
      <c r="R4" s="273" t="s">
        <v>111</v>
      </c>
      <c r="S4" s="273"/>
      <c r="T4" s="273"/>
      <c r="U4" s="273"/>
      <c r="V4" s="274"/>
      <c r="W4" s="49"/>
      <c r="X4" s="49"/>
    </row>
    <row r="5" spans="1:34" s="54" customFormat="1" ht="16.5" customHeight="1" thickBot="1" x14ac:dyDescent="0.25">
      <c r="A5" s="277" t="s">
        <v>87</v>
      </c>
      <c r="B5" s="278"/>
      <c r="C5" s="278"/>
      <c r="D5" s="278"/>
      <c r="E5" s="278"/>
      <c r="F5" s="278"/>
      <c r="G5" s="278"/>
      <c r="H5" s="278"/>
      <c r="I5" s="278"/>
      <c r="J5" s="278"/>
      <c r="K5" s="278"/>
      <c r="L5" s="278"/>
      <c r="M5" s="278"/>
      <c r="N5" s="278"/>
      <c r="O5" s="278"/>
      <c r="P5" s="278"/>
      <c r="Q5" s="278"/>
      <c r="R5" s="278"/>
      <c r="S5" s="278"/>
      <c r="T5" s="278"/>
      <c r="U5" s="278"/>
      <c r="V5" s="279"/>
      <c r="W5" s="53"/>
      <c r="X5" s="53"/>
      <c r="Y5" s="53"/>
      <c r="Z5" s="53"/>
      <c r="AA5" s="84"/>
      <c r="AB5" s="84"/>
      <c r="AC5" s="57"/>
      <c r="AD5" s="57"/>
      <c r="AE5" s="57"/>
    </row>
    <row r="6" spans="1:34" s="51" customFormat="1" ht="15.75" customHeight="1" x14ac:dyDescent="0.2">
      <c r="A6" s="293" t="s">
        <v>91</v>
      </c>
      <c r="B6" s="294"/>
      <c r="C6" s="294"/>
      <c r="D6" s="294"/>
      <c r="E6" s="296"/>
      <c r="F6" s="296"/>
      <c r="G6" s="296"/>
      <c r="H6" s="296"/>
      <c r="I6" s="296"/>
      <c r="J6" s="296"/>
      <c r="K6" s="296"/>
      <c r="L6" s="296"/>
      <c r="M6" s="294" t="s">
        <v>92</v>
      </c>
      <c r="N6" s="294"/>
      <c r="O6" s="294"/>
      <c r="P6" s="294"/>
      <c r="Q6" s="294"/>
      <c r="R6" s="296"/>
      <c r="S6" s="296"/>
      <c r="T6" s="296"/>
      <c r="U6" s="296"/>
      <c r="V6" s="301"/>
      <c r="X6" s="50"/>
      <c r="AA6" s="52"/>
      <c r="AB6" s="52"/>
      <c r="AC6" s="96"/>
      <c r="AD6" s="96"/>
      <c r="AE6" s="96"/>
    </row>
    <row r="7" spans="1:34" s="51" customFormat="1" ht="15.75" customHeight="1" x14ac:dyDescent="0.2">
      <c r="A7" s="295" t="s">
        <v>93</v>
      </c>
      <c r="B7" s="187"/>
      <c r="C7" s="187"/>
      <c r="D7" s="187"/>
      <c r="E7" s="184"/>
      <c r="F7" s="184"/>
      <c r="G7" s="184"/>
      <c r="H7" s="184"/>
      <c r="I7" s="184"/>
      <c r="J7" s="184"/>
      <c r="K7" s="184"/>
      <c r="L7" s="184"/>
      <c r="M7" s="187" t="s">
        <v>89</v>
      </c>
      <c r="N7" s="187"/>
      <c r="O7" s="187"/>
      <c r="P7" s="187"/>
      <c r="Q7" s="187"/>
      <c r="R7" s="299"/>
      <c r="S7" s="299"/>
      <c r="T7" s="299"/>
      <c r="U7" s="299"/>
      <c r="V7" s="300"/>
      <c r="X7" s="50"/>
      <c r="AA7" s="52"/>
      <c r="AB7" s="52"/>
      <c r="AC7" s="96"/>
      <c r="AD7" s="96"/>
      <c r="AE7" s="96"/>
    </row>
    <row r="8" spans="1:34" s="51" customFormat="1" ht="15.75" customHeight="1" x14ac:dyDescent="0.2">
      <c r="A8" s="295" t="s">
        <v>94</v>
      </c>
      <c r="B8" s="187"/>
      <c r="C8" s="187"/>
      <c r="D8" s="187"/>
      <c r="E8" s="182"/>
      <c r="F8" s="182"/>
      <c r="G8" s="182"/>
      <c r="H8" s="182"/>
      <c r="I8" s="182"/>
      <c r="J8" s="182"/>
      <c r="K8" s="182"/>
      <c r="L8" s="182"/>
      <c r="M8" s="187" t="s">
        <v>157</v>
      </c>
      <c r="N8" s="187"/>
      <c r="O8" s="187"/>
      <c r="P8" s="187"/>
      <c r="Q8" s="187"/>
      <c r="R8" s="184"/>
      <c r="S8" s="184"/>
      <c r="T8" s="184"/>
      <c r="U8" s="184"/>
      <c r="V8" s="185"/>
      <c r="X8" s="50"/>
      <c r="AA8" s="52"/>
      <c r="AB8" s="52"/>
      <c r="AC8" s="96"/>
      <c r="AD8" s="96"/>
      <c r="AE8" s="96"/>
    </row>
    <row r="9" spans="1:34" s="51" customFormat="1" ht="15.75" customHeight="1" x14ac:dyDescent="0.2">
      <c r="A9" s="295" t="s">
        <v>95</v>
      </c>
      <c r="B9" s="187"/>
      <c r="C9" s="187"/>
      <c r="D9" s="187"/>
      <c r="E9" s="184"/>
      <c r="F9" s="184"/>
      <c r="G9" s="184"/>
      <c r="H9" s="184"/>
      <c r="I9" s="184"/>
      <c r="J9" s="184"/>
      <c r="K9" s="184"/>
      <c r="L9" s="184"/>
      <c r="M9" s="187" t="s">
        <v>90</v>
      </c>
      <c r="N9" s="187"/>
      <c r="O9" s="187"/>
      <c r="P9" s="187"/>
      <c r="Q9" s="187"/>
      <c r="R9" s="184"/>
      <c r="S9" s="184"/>
      <c r="T9" s="184"/>
      <c r="U9" s="184"/>
      <c r="V9" s="185"/>
      <c r="AA9" s="52"/>
      <c r="AB9" s="52"/>
      <c r="AC9" s="96"/>
      <c r="AD9" s="96"/>
      <c r="AE9" s="96"/>
    </row>
    <row r="10" spans="1:34" s="51" customFormat="1" ht="15.75" customHeight="1" x14ac:dyDescent="0.2">
      <c r="A10" s="295" t="s">
        <v>96</v>
      </c>
      <c r="B10" s="187"/>
      <c r="C10" s="187"/>
      <c r="D10" s="187"/>
      <c r="E10" s="182"/>
      <c r="F10" s="182"/>
      <c r="G10" s="182"/>
      <c r="H10" s="182"/>
      <c r="I10" s="182"/>
      <c r="J10" s="182"/>
      <c r="K10" s="182"/>
      <c r="L10" s="182"/>
      <c r="M10" s="187" t="s">
        <v>98</v>
      </c>
      <c r="N10" s="187"/>
      <c r="O10" s="187"/>
      <c r="P10" s="187"/>
      <c r="Q10" s="187"/>
      <c r="R10" s="187"/>
      <c r="S10" s="184"/>
      <c r="T10" s="184"/>
      <c r="U10" s="184"/>
      <c r="V10" s="185"/>
      <c r="AA10" s="52"/>
      <c r="AB10" s="52"/>
      <c r="AC10" s="96"/>
      <c r="AD10" s="96"/>
      <c r="AE10" s="96"/>
    </row>
    <row r="11" spans="1:34" s="51" customFormat="1" ht="15.75" customHeight="1" thickBot="1" x14ac:dyDescent="0.25">
      <c r="A11" s="305" t="s">
        <v>99</v>
      </c>
      <c r="B11" s="306"/>
      <c r="C11" s="306"/>
      <c r="D11" s="306"/>
      <c r="E11" s="183" t="str">
        <f>IF(OR(E8="",E10=""),"",ABS(E10-E8))</f>
        <v/>
      </c>
      <c r="F11" s="183"/>
      <c r="G11" s="183"/>
      <c r="H11" s="183"/>
      <c r="I11" s="183"/>
      <c r="J11" s="183"/>
      <c r="K11" s="183"/>
      <c r="L11" s="183"/>
      <c r="M11" s="186" t="s">
        <v>97</v>
      </c>
      <c r="N11" s="186"/>
      <c r="O11" s="186"/>
      <c r="P11" s="186"/>
      <c r="Q11" s="186"/>
      <c r="R11" s="186"/>
      <c r="S11" s="297"/>
      <c r="T11" s="297"/>
      <c r="U11" s="297"/>
      <c r="V11" s="298"/>
      <c r="AA11" s="96"/>
      <c r="AB11" s="96"/>
      <c r="AC11" s="96"/>
      <c r="AD11" s="96"/>
      <c r="AE11" s="96"/>
    </row>
    <row r="12" spans="1:34" s="86" customFormat="1" ht="18" customHeight="1" thickBot="1" x14ac:dyDescent="0.25">
      <c r="A12" s="302" t="s">
        <v>285</v>
      </c>
      <c r="B12" s="303"/>
      <c r="C12" s="303"/>
      <c r="D12" s="303"/>
      <c r="E12" s="303"/>
      <c r="F12" s="303"/>
      <c r="G12" s="303"/>
      <c r="H12" s="303"/>
      <c r="I12" s="303"/>
      <c r="J12" s="303"/>
      <c r="K12" s="303"/>
      <c r="L12" s="303"/>
      <c r="M12" s="303"/>
      <c r="N12" s="303"/>
      <c r="O12" s="303"/>
      <c r="P12" s="303"/>
      <c r="Q12" s="303"/>
      <c r="R12" s="303"/>
      <c r="S12" s="303"/>
      <c r="T12" s="303"/>
      <c r="U12" s="303"/>
      <c r="V12" s="304"/>
      <c r="W12" s="88"/>
      <c r="X12" s="88"/>
      <c r="Y12" s="85"/>
      <c r="Z12" s="85"/>
      <c r="AA12" s="140"/>
      <c r="AB12" s="140"/>
      <c r="AC12" s="140"/>
      <c r="AD12" s="140"/>
      <c r="AE12" s="140"/>
    </row>
    <row r="13" spans="1:34" s="54" customFormat="1" ht="15.75" customHeight="1" x14ac:dyDescent="0.2">
      <c r="A13" s="280" t="s">
        <v>42</v>
      </c>
      <c r="B13" s="281"/>
      <c r="C13" s="281"/>
      <c r="D13" s="281"/>
      <c r="E13" s="281"/>
      <c r="F13" s="281"/>
      <c r="G13" s="281"/>
      <c r="H13" s="282"/>
      <c r="I13" s="283"/>
      <c r="J13" s="283"/>
      <c r="K13" s="284" t="s">
        <v>25</v>
      </c>
      <c r="L13" s="285"/>
      <c r="M13" s="285"/>
      <c r="N13" s="285"/>
      <c r="O13" s="285"/>
      <c r="P13" s="285"/>
      <c r="Q13" s="285"/>
      <c r="R13" s="285"/>
      <c r="S13" s="285"/>
      <c r="T13" s="285"/>
      <c r="U13" s="285"/>
      <c r="V13" s="286"/>
      <c r="W13" s="53"/>
      <c r="X13" s="53"/>
      <c r="Y13" s="53"/>
      <c r="Z13" s="53"/>
      <c r="AA13" s="57" t="s">
        <v>84</v>
      </c>
      <c r="AB13" s="57" t="s">
        <v>280</v>
      </c>
      <c r="AC13" s="57">
        <v>25</v>
      </c>
      <c r="AD13" s="96">
        <v>6</v>
      </c>
      <c r="AE13" s="96">
        <v>0</v>
      </c>
      <c r="AF13" s="53" t="s">
        <v>48</v>
      </c>
      <c r="AH13" s="54" t="s">
        <v>190</v>
      </c>
    </row>
    <row r="14" spans="1:34" s="54" customFormat="1" ht="15.75" customHeight="1" x14ac:dyDescent="0.2">
      <c r="A14" s="248" t="s">
        <v>101</v>
      </c>
      <c r="B14" s="249"/>
      <c r="C14" s="249"/>
      <c r="D14" s="249"/>
      <c r="E14" s="249"/>
      <c r="F14" s="249"/>
      <c r="G14" s="249"/>
      <c r="H14" s="250"/>
      <c r="I14" s="212"/>
      <c r="J14" s="212"/>
      <c r="K14" s="287"/>
      <c r="L14" s="288"/>
      <c r="M14" s="288"/>
      <c r="N14" s="288"/>
      <c r="O14" s="288"/>
      <c r="P14" s="288"/>
      <c r="Q14" s="288"/>
      <c r="R14" s="288"/>
      <c r="S14" s="288"/>
      <c r="T14" s="288"/>
      <c r="U14" s="288"/>
      <c r="V14" s="289"/>
      <c r="W14" s="53"/>
      <c r="X14" s="53"/>
      <c r="Y14" s="53"/>
      <c r="Z14" s="53"/>
      <c r="AA14" s="57" t="s">
        <v>83</v>
      </c>
      <c r="AB14" s="57" t="s">
        <v>281</v>
      </c>
      <c r="AC14" s="57">
        <v>30</v>
      </c>
      <c r="AD14" s="96">
        <v>7</v>
      </c>
      <c r="AE14" s="96">
        <v>1</v>
      </c>
      <c r="AF14" s="53" t="s">
        <v>18</v>
      </c>
      <c r="AH14" s="54" t="s">
        <v>191</v>
      </c>
    </row>
    <row r="15" spans="1:34" s="54" customFormat="1" ht="15.75" customHeight="1" x14ac:dyDescent="0.2">
      <c r="A15" s="248" t="s">
        <v>43</v>
      </c>
      <c r="B15" s="249"/>
      <c r="C15" s="249"/>
      <c r="D15" s="249"/>
      <c r="E15" s="249"/>
      <c r="F15" s="249"/>
      <c r="G15" s="249"/>
      <c r="H15" s="250"/>
      <c r="I15" s="212"/>
      <c r="J15" s="212"/>
      <c r="K15" s="287"/>
      <c r="L15" s="288"/>
      <c r="M15" s="288"/>
      <c r="N15" s="288"/>
      <c r="O15" s="288"/>
      <c r="P15" s="288"/>
      <c r="Q15" s="288"/>
      <c r="R15" s="288"/>
      <c r="S15" s="288"/>
      <c r="T15" s="288"/>
      <c r="U15" s="288"/>
      <c r="V15" s="289"/>
      <c r="W15" s="53"/>
      <c r="X15" s="53"/>
      <c r="Y15" s="53"/>
      <c r="Z15" s="53"/>
      <c r="AA15" s="87"/>
      <c r="AB15" s="87"/>
      <c r="AC15" s="87">
        <v>35</v>
      </c>
      <c r="AD15" s="96">
        <v>8</v>
      </c>
      <c r="AE15" s="87">
        <v>2</v>
      </c>
      <c r="AF15" s="53" t="s">
        <v>17</v>
      </c>
      <c r="AH15" s="54" t="s">
        <v>192</v>
      </c>
    </row>
    <row r="16" spans="1:34" s="54" customFormat="1" ht="15.75" customHeight="1" x14ac:dyDescent="0.2">
      <c r="A16" s="248" t="s">
        <v>44</v>
      </c>
      <c r="B16" s="249"/>
      <c r="C16" s="249"/>
      <c r="D16" s="249"/>
      <c r="E16" s="249"/>
      <c r="F16" s="249"/>
      <c r="G16" s="249"/>
      <c r="H16" s="250"/>
      <c r="I16" s="212"/>
      <c r="J16" s="212"/>
      <c r="K16" s="290"/>
      <c r="L16" s="291"/>
      <c r="M16" s="291"/>
      <c r="N16" s="291"/>
      <c r="O16" s="291"/>
      <c r="P16" s="291"/>
      <c r="Q16" s="291"/>
      <c r="R16" s="291"/>
      <c r="S16" s="291"/>
      <c r="T16" s="291"/>
      <c r="U16" s="291"/>
      <c r="V16" s="292"/>
      <c r="W16" s="55"/>
      <c r="X16" s="55"/>
      <c r="Y16" s="55"/>
      <c r="Z16" s="55"/>
      <c r="AA16" s="57"/>
      <c r="AB16" s="57"/>
      <c r="AC16" s="57">
        <v>40</v>
      </c>
      <c r="AD16" s="87">
        <v>9</v>
      </c>
      <c r="AE16" s="57">
        <v>3</v>
      </c>
      <c r="AF16" s="53" t="s">
        <v>16</v>
      </c>
      <c r="AH16" s="54" t="s">
        <v>193</v>
      </c>
    </row>
    <row r="17" spans="1:34" s="54" customFormat="1" ht="15.75" customHeight="1" x14ac:dyDescent="0.2">
      <c r="A17" s="248" t="s">
        <v>32</v>
      </c>
      <c r="B17" s="249"/>
      <c r="C17" s="249"/>
      <c r="D17" s="249"/>
      <c r="E17" s="249"/>
      <c r="F17" s="249"/>
      <c r="G17" s="249"/>
      <c r="H17" s="250"/>
      <c r="I17" s="212"/>
      <c r="J17" s="212"/>
      <c r="K17" s="213" t="s">
        <v>112</v>
      </c>
      <c r="L17" s="213"/>
      <c r="M17" s="213"/>
      <c r="N17" s="213"/>
      <c r="O17" s="213"/>
      <c r="P17" s="213"/>
      <c r="Q17" s="213"/>
      <c r="R17" s="213"/>
      <c r="S17" s="213"/>
      <c r="T17" s="213"/>
      <c r="U17" s="213"/>
      <c r="V17" s="214"/>
      <c r="W17" s="53"/>
      <c r="X17" s="53"/>
      <c r="Y17" s="53"/>
      <c r="Z17" s="53"/>
      <c r="AA17" s="57"/>
      <c r="AB17" s="57"/>
      <c r="AC17" s="57">
        <v>45</v>
      </c>
      <c r="AD17" s="57">
        <v>10</v>
      </c>
      <c r="AE17" s="97">
        <v>4</v>
      </c>
      <c r="AF17" s="53" t="s">
        <v>15</v>
      </c>
      <c r="AH17" s="54" t="s">
        <v>194</v>
      </c>
    </row>
    <row r="18" spans="1:34" s="54" customFormat="1" ht="15.75" customHeight="1" x14ac:dyDescent="0.2">
      <c r="A18" s="248" t="s">
        <v>33</v>
      </c>
      <c r="B18" s="249"/>
      <c r="C18" s="249"/>
      <c r="D18" s="249"/>
      <c r="E18" s="249"/>
      <c r="F18" s="249"/>
      <c r="G18" s="249"/>
      <c r="H18" s="250"/>
      <c r="I18" s="212"/>
      <c r="J18" s="212"/>
      <c r="K18" s="213" t="s">
        <v>31</v>
      </c>
      <c r="L18" s="213"/>
      <c r="M18" s="213"/>
      <c r="N18" s="213"/>
      <c r="O18" s="213"/>
      <c r="P18" s="213"/>
      <c r="Q18" s="213"/>
      <c r="R18" s="213"/>
      <c r="S18" s="213"/>
      <c r="T18" s="213"/>
      <c r="U18" s="213"/>
      <c r="V18" s="214"/>
      <c r="W18" s="53"/>
      <c r="X18" s="53"/>
      <c r="Y18" s="53"/>
      <c r="Z18" s="53"/>
      <c r="AA18" s="57"/>
      <c r="AB18" s="57"/>
      <c r="AC18" s="57">
        <v>50</v>
      </c>
      <c r="AD18" s="97">
        <v>11</v>
      </c>
      <c r="AE18" s="57">
        <v>5</v>
      </c>
      <c r="AF18" s="53" t="s">
        <v>14</v>
      </c>
      <c r="AH18" s="54" t="s">
        <v>195</v>
      </c>
    </row>
    <row r="19" spans="1:34" s="54" customFormat="1" ht="15.75" customHeight="1" x14ac:dyDescent="0.2">
      <c r="A19" s="248" t="s">
        <v>286</v>
      </c>
      <c r="B19" s="249"/>
      <c r="C19" s="249"/>
      <c r="D19" s="249"/>
      <c r="E19" s="249"/>
      <c r="F19" s="249"/>
      <c r="G19" s="249"/>
      <c r="H19" s="250"/>
      <c r="I19" s="212"/>
      <c r="J19" s="212"/>
      <c r="K19" s="213" t="s">
        <v>47</v>
      </c>
      <c r="L19" s="213"/>
      <c r="M19" s="213"/>
      <c r="N19" s="213"/>
      <c r="O19" s="213"/>
      <c r="P19" s="213"/>
      <c r="Q19" s="213"/>
      <c r="R19" s="213"/>
      <c r="S19" s="213"/>
      <c r="T19" s="213"/>
      <c r="U19" s="213"/>
      <c r="V19" s="214"/>
      <c r="W19" s="53"/>
      <c r="X19" s="56"/>
      <c r="Y19" s="53"/>
      <c r="Z19" s="53"/>
      <c r="AA19" s="84"/>
      <c r="AB19" s="84"/>
      <c r="AC19" s="57">
        <v>55</v>
      </c>
      <c r="AD19" s="57">
        <v>12</v>
      </c>
      <c r="AE19" s="57">
        <v>6</v>
      </c>
      <c r="AF19" s="53" t="s">
        <v>13</v>
      </c>
      <c r="AH19" s="54" t="s">
        <v>196</v>
      </c>
    </row>
    <row r="20" spans="1:34" s="54" customFormat="1" ht="15.75" customHeight="1" x14ac:dyDescent="0.2">
      <c r="A20" s="248" t="s">
        <v>86</v>
      </c>
      <c r="B20" s="249"/>
      <c r="C20" s="249"/>
      <c r="D20" s="249"/>
      <c r="E20" s="249"/>
      <c r="F20" s="249"/>
      <c r="G20" s="249"/>
      <c r="H20" s="250"/>
      <c r="I20" s="212"/>
      <c r="J20" s="212"/>
      <c r="K20" s="213" t="s">
        <v>88</v>
      </c>
      <c r="L20" s="213"/>
      <c r="M20" s="213"/>
      <c r="N20" s="213"/>
      <c r="O20" s="213"/>
      <c r="P20" s="213"/>
      <c r="Q20" s="213"/>
      <c r="R20" s="213"/>
      <c r="S20" s="213"/>
      <c r="T20" s="213"/>
      <c r="U20" s="213"/>
      <c r="V20" s="214"/>
      <c r="W20" s="53"/>
      <c r="X20" s="53"/>
      <c r="Y20" s="53"/>
      <c r="Z20" s="53"/>
      <c r="AA20" s="57"/>
      <c r="AB20" s="57"/>
      <c r="AC20" s="57">
        <v>60</v>
      </c>
      <c r="AD20" s="57">
        <v>13</v>
      </c>
      <c r="AE20" s="57">
        <v>7</v>
      </c>
      <c r="AF20" s="53" t="s">
        <v>11</v>
      </c>
      <c r="AH20" s="54" t="s">
        <v>197</v>
      </c>
    </row>
    <row r="21" spans="1:34" s="54" customFormat="1" ht="15.75" customHeight="1" x14ac:dyDescent="0.2">
      <c r="A21" s="210" t="s">
        <v>114</v>
      </c>
      <c r="B21" s="211"/>
      <c r="C21" s="211"/>
      <c r="D21" s="211"/>
      <c r="E21" s="211"/>
      <c r="F21" s="211"/>
      <c r="G21" s="211"/>
      <c r="H21" s="211"/>
      <c r="I21" s="212"/>
      <c r="J21" s="212"/>
      <c r="K21" s="213" t="s">
        <v>166</v>
      </c>
      <c r="L21" s="213"/>
      <c r="M21" s="213"/>
      <c r="N21" s="213"/>
      <c r="O21" s="213"/>
      <c r="P21" s="213"/>
      <c r="Q21" s="213"/>
      <c r="R21" s="213"/>
      <c r="S21" s="213"/>
      <c r="T21" s="213"/>
      <c r="U21" s="213"/>
      <c r="V21" s="214"/>
      <c r="W21" s="53"/>
      <c r="X21" s="53"/>
      <c r="Y21" s="53"/>
      <c r="Z21" s="53"/>
      <c r="AA21" s="57"/>
      <c r="AB21" s="57"/>
      <c r="AC21" s="57"/>
      <c r="AD21" s="57"/>
      <c r="AE21" s="57">
        <v>8</v>
      </c>
      <c r="AH21" s="54" t="s">
        <v>198</v>
      </c>
    </row>
    <row r="22" spans="1:34" s="54" customFormat="1" ht="15.75" customHeight="1" x14ac:dyDescent="0.2">
      <c r="A22" s="210" t="s">
        <v>113</v>
      </c>
      <c r="B22" s="211"/>
      <c r="C22" s="211"/>
      <c r="D22" s="211"/>
      <c r="E22" s="211"/>
      <c r="F22" s="211"/>
      <c r="G22" s="211"/>
      <c r="H22" s="211"/>
      <c r="I22" s="212"/>
      <c r="J22" s="212"/>
      <c r="K22" s="213" t="s">
        <v>165</v>
      </c>
      <c r="L22" s="213"/>
      <c r="M22" s="213"/>
      <c r="N22" s="213"/>
      <c r="O22" s="213"/>
      <c r="P22" s="213"/>
      <c r="Q22" s="213"/>
      <c r="R22" s="213"/>
      <c r="S22" s="213"/>
      <c r="T22" s="213"/>
      <c r="U22" s="213"/>
      <c r="V22" s="214"/>
      <c r="W22" s="53"/>
      <c r="X22" s="53"/>
      <c r="Y22" s="53"/>
      <c r="Z22" s="53"/>
      <c r="AA22" s="57"/>
      <c r="AB22" s="57"/>
      <c r="AC22" s="57"/>
      <c r="AD22" s="57"/>
      <c r="AE22" s="57">
        <v>9</v>
      </c>
      <c r="AH22" s="54" t="s">
        <v>199</v>
      </c>
    </row>
    <row r="23" spans="1:34" s="54" customFormat="1" ht="15.75" customHeight="1" x14ac:dyDescent="0.2">
      <c r="A23" s="210" t="s">
        <v>128</v>
      </c>
      <c r="B23" s="211"/>
      <c r="C23" s="211"/>
      <c r="D23" s="211"/>
      <c r="E23" s="211"/>
      <c r="F23" s="211"/>
      <c r="G23" s="211"/>
      <c r="H23" s="211"/>
      <c r="I23" s="212"/>
      <c r="J23" s="212"/>
      <c r="K23" s="257" t="s">
        <v>129</v>
      </c>
      <c r="L23" s="258"/>
      <c r="M23" s="258"/>
      <c r="N23" s="258"/>
      <c r="O23" s="258"/>
      <c r="P23" s="258"/>
      <c r="Q23" s="258"/>
      <c r="R23" s="258"/>
      <c r="S23" s="258"/>
      <c r="T23" s="258"/>
      <c r="U23" s="258"/>
      <c r="V23" s="259"/>
      <c r="W23" s="53"/>
      <c r="X23" s="53"/>
      <c r="Y23" s="53"/>
      <c r="Z23" s="53"/>
      <c r="AA23" s="57"/>
      <c r="AB23" s="57"/>
      <c r="AC23" s="57"/>
      <c r="AD23" s="57"/>
      <c r="AE23" s="57">
        <v>10</v>
      </c>
      <c r="AH23" s="54" t="s">
        <v>200</v>
      </c>
    </row>
    <row r="24" spans="1:34" s="54" customFormat="1" ht="15.75" customHeight="1" x14ac:dyDescent="0.2">
      <c r="A24" s="210" t="s">
        <v>130</v>
      </c>
      <c r="B24" s="211"/>
      <c r="C24" s="211"/>
      <c r="D24" s="211"/>
      <c r="E24" s="211"/>
      <c r="F24" s="211"/>
      <c r="G24" s="211"/>
      <c r="H24" s="211"/>
      <c r="I24" s="218"/>
      <c r="J24" s="219"/>
      <c r="K24" s="257" t="s">
        <v>132</v>
      </c>
      <c r="L24" s="258"/>
      <c r="M24" s="258"/>
      <c r="N24" s="258"/>
      <c r="O24" s="258"/>
      <c r="P24" s="258"/>
      <c r="Q24" s="258"/>
      <c r="R24" s="258"/>
      <c r="S24" s="258"/>
      <c r="T24" s="258"/>
      <c r="U24" s="258"/>
      <c r="V24" s="259"/>
      <c r="W24" s="53"/>
      <c r="X24" s="53"/>
      <c r="Y24" s="53"/>
      <c r="Z24" s="53"/>
      <c r="AA24" s="57"/>
      <c r="AB24" s="57"/>
      <c r="AC24" s="57"/>
      <c r="AD24" s="57"/>
      <c r="AE24" s="57"/>
      <c r="AH24" s="54" t="s">
        <v>201</v>
      </c>
    </row>
    <row r="25" spans="1:34" s="54" customFormat="1" ht="15.75" customHeight="1" x14ac:dyDescent="0.2">
      <c r="A25" s="210" t="s">
        <v>131</v>
      </c>
      <c r="B25" s="211"/>
      <c r="C25" s="211"/>
      <c r="D25" s="211"/>
      <c r="E25" s="211"/>
      <c r="F25" s="211"/>
      <c r="G25" s="211"/>
      <c r="H25" s="211"/>
      <c r="I25" s="218"/>
      <c r="J25" s="219"/>
      <c r="K25" s="257" t="s">
        <v>133</v>
      </c>
      <c r="L25" s="258"/>
      <c r="M25" s="258"/>
      <c r="N25" s="258"/>
      <c r="O25" s="258"/>
      <c r="P25" s="258"/>
      <c r="Q25" s="258"/>
      <c r="R25" s="258"/>
      <c r="S25" s="258"/>
      <c r="T25" s="258"/>
      <c r="U25" s="258"/>
      <c r="V25" s="259"/>
      <c r="W25" s="53"/>
      <c r="X25" s="53"/>
      <c r="Y25" s="53"/>
      <c r="Z25" s="53"/>
      <c r="AA25" s="57"/>
      <c r="AB25" s="57"/>
      <c r="AC25" s="57"/>
      <c r="AD25" s="57"/>
      <c r="AE25" s="57"/>
      <c r="AH25" s="54" t="s">
        <v>202</v>
      </c>
    </row>
    <row r="26" spans="1:34" s="54" customFormat="1" ht="15.75" customHeight="1" x14ac:dyDescent="0.2">
      <c r="A26" s="260" t="s">
        <v>282</v>
      </c>
      <c r="B26" s="261"/>
      <c r="C26" s="261"/>
      <c r="D26" s="261"/>
      <c r="E26" s="261"/>
      <c r="F26" s="261"/>
      <c r="G26" s="261"/>
      <c r="H26" s="262"/>
      <c r="I26" s="218"/>
      <c r="J26" s="219"/>
      <c r="K26" s="215" t="s">
        <v>158</v>
      </c>
      <c r="L26" s="216"/>
      <c r="M26" s="216"/>
      <c r="N26" s="216"/>
      <c r="O26" s="216"/>
      <c r="P26" s="216"/>
      <c r="Q26" s="216"/>
      <c r="R26" s="216"/>
      <c r="S26" s="216"/>
      <c r="T26" s="216"/>
      <c r="U26" s="216"/>
      <c r="V26" s="217"/>
      <c r="W26" s="53"/>
      <c r="X26" s="53"/>
      <c r="Y26" s="53"/>
      <c r="Z26" s="53"/>
      <c r="AA26" s="57"/>
      <c r="AB26" s="57"/>
      <c r="AC26" s="57"/>
      <c r="AD26" s="57"/>
      <c r="AE26" s="57"/>
      <c r="AH26" s="54" t="s">
        <v>203</v>
      </c>
    </row>
    <row r="27" spans="1:34" s="54" customFormat="1" ht="15.75" customHeight="1" x14ac:dyDescent="0.2">
      <c r="A27" s="175" t="s">
        <v>152</v>
      </c>
      <c r="B27" s="176"/>
      <c r="C27" s="176"/>
      <c r="D27" s="176"/>
      <c r="E27" s="176"/>
      <c r="F27" s="176"/>
      <c r="G27" s="176"/>
      <c r="H27" s="177"/>
      <c r="I27" s="218"/>
      <c r="J27" s="219"/>
      <c r="K27" s="215" t="s">
        <v>159</v>
      </c>
      <c r="L27" s="216"/>
      <c r="M27" s="216"/>
      <c r="N27" s="216"/>
      <c r="O27" s="216"/>
      <c r="P27" s="216"/>
      <c r="Q27" s="216"/>
      <c r="R27" s="216"/>
      <c r="S27" s="216"/>
      <c r="T27" s="216"/>
      <c r="U27" s="216"/>
      <c r="V27" s="217"/>
      <c r="W27" s="53"/>
      <c r="X27" s="53"/>
      <c r="Y27" s="53"/>
      <c r="Z27" s="53"/>
      <c r="AA27" s="57"/>
      <c r="AB27" s="57"/>
      <c r="AC27" s="57"/>
      <c r="AD27" s="57"/>
      <c r="AE27" s="57"/>
      <c r="AH27" s="54" t="s">
        <v>204</v>
      </c>
    </row>
    <row r="28" spans="1:34" s="54" customFormat="1" ht="15.75" customHeight="1" x14ac:dyDescent="0.2">
      <c r="A28" s="210" t="s">
        <v>287</v>
      </c>
      <c r="B28" s="211"/>
      <c r="C28" s="211"/>
      <c r="D28" s="211"/>
      <c r="E28" s="211"/>
      <c r="F28" s="211"/>
      <c r="G28" s="211"/>
      <c r="H28" s="211"/>
      <c r="I28" s="212"/>
      <c r="J28" s="212"/>
      <c r="K28" s="213" t="s">
        <v>162</v>
      </c>
      <c r="L28" s="213"/>
      <c r="M28" s="213"/>
      <c r="N28" s="213"/>
      <c r="O28" s="213"/>
      <c r="P28" s="213"/>
      <c r="Q28" s="213"/>
      <c r="R28" s="213"/>
      <c r="S28" s="213"/>
      <c r="T28" s="213"/>
      <c r="U28" s="213"/>
      <c r="V28" s="214"/>
      <c r="W28" s="53"/>
      <c r="X28" s="53"/>
      <c r="Y28" s="53"/>
      <c r="Z28" s="53"/>
      <c r="AA28" s="57"/>
      <c r="AB28" s="57"/>
      <c r="AC28" s="57"/>
      <c r="AD28" s="57"/>
      <c r="AE28" s="57"/>
      <c r="AH28" s="54" t="s">
        <v>205</v>
      </c>
    </row>
    <row r="29" spans="1:34" s="54" customFormat="1" ht="15.75" customHeight="1" x14ac:dyDescent="0.2">
      <c r="A29" s="210" t="s">
        <v>161</v>
      </c>
      <c r="B29" s="211"/>
      <c r="C29" s="211"/>
      <c r="D29" s="211"/>
      <c r="E29" s="211"/>
      <c r="F29" s="211"/>
      <c r="G29" s="211"/>
      <c r="H29" s="211"/>
      <c r="I29" s="212"/>
      <c r="J29" s="212"/>
      <c r="K29" s="213" t="s">
        <v>162</v>
      </c>
      <c r="L29" s="213"/>
      <c r="M29" s="213"/>
      <c r="N29" s="213"/>
      <c r="O29" s="213"/>
      <c r="P29" s="213"/>
      <c r="Q29" s="213"/>
      <c r="R29" s="213"/>
      <c r="S29" s="213"/>
      <c r="T29" s="213"/>
      <c r="U29" s="213"/>
      <c r="V29" s="214"/>
      <c r="W29" s="53"/>
      <c r="X29" s="53"/>
      <c r="Y29" s="53"/>
      <c r="Z29" s="53"/>
      <c r="AA29" s="57"/>
      <c r="AB29" s="57"/>
      <c r="AC29" s="58"/>
      <c r="AD29" s="58"/>
      <c r="AE29" s="58"/>
      <c r="AH29" s="54" t="s">
        <v>206</v>
      </c>
    </row>
    <row r="30" spans="1:34" s="54" customFormat="1" ht="15.75" customHeight="1" x14ac:dyDescent="0.2">
      <c r="A30" s="242" t="s">
        <v>163</v>
      </c>
      <c r="B30" s="243"/>
      <c r="C30" s="243"/>
      <c r="D30" s="243"/>
      <c r="E30" s="243"/>
      <c r="F30" s="243"/>
      <c r="G30" s="241"/>
      <c r="H30" s="241"/>
      <c r="I30" s="244" t="s">
        <v>28</v>
      </c>
      <c r="J30" s="244"/>
      <c r="K30" s="235" t="str">
        <f>IF(G30="","",G30+9)</f>
        <v/>
      </c>
      <c r="L30" s="235"/>
      <c r="M30" s="213" t="s">
        <v>162</v>
      </c>
      <c r="N30" s="213"/>
      <c r="O30" s="213"/>
      <c r="P30" s="213"/>
      <c r="Q30" s="213"/>
      <c r="R30" s="213"/>
      <c r="S30" s="213"/>
      <c r="T30" s="213"/>
      <c r="U30" s="213"/>
      <c r="V30" s="214"/>
      <c r="W30" s="53"/>
      <c r="X30" s="53"/>
      <c r="Y30" s="53"/>
      <c r="Z30" s="53"/>
      <c r="AA30" s="57"/>
      <c r="AB30" s="57"/>
      <c r="AC30" s="58"/>
      <c r="AD30" s="58"/>
      <c r="AE30" s="58"/>
      <c r="AH30" s="54" t="s">
        <v>207</v>
      </c>
    </row>
    <row r="31" spans="1:34" s="54" customFormat="1" ht="15.75" customHeight="1" thickBot="1" x14ac:dyDescent="0.25">
      <c r="A31" s="238" t="s">
        <v>102</v>
      </c>
      <c r="B31" s="239"/>
      <c r="C31" s="239"/>
      <c r="D31" s="239"/>
      <c r="E31" s="239"/>
      <c r="F31" s="239"/>
      <c r="G31" s="239"/>
      <c r="H31" s="239"/>
      <c r="I31" s="240"/>
      <c r="J31" s="240"/>
      <c r="K31" s="251" t="s">
        <v>123</v>
      </c>
      <c r="L31" s="252"/>
      <c r="M31" s="252"/>
      <c r="N31" s="253"/>
      <c r="O31" s="82" t="s">
        <v>11</v>
      </c>
      <c r="P31" s="82" t="s">
        <v>13</v>
      </c>
      <c r="Q31" s="82" t="s">
        <v>14</v>
      </c>
      <c r="R31" s="82" t="s">
        <v>15</v>
      </c>
      <c r="S31" s="82" t="s">
        <v>16</v>
      </c>
      <c r="T31" s="82" t="s">
        <v>17</v>
      </c>
      <c r="U31" s="82" t="s">
        <v>18</v>
      </c>
      <c r="V31" s="83" t="s">
        <v>48</v>
      </c>
      <c r="W31" s="53"/>
      <c r="X31" s="53"/>
      <c r="Y31" s="53"/>
      <c r="Z31" s="53"/>
      <c r="AA31" s="57"/>
      <c r="AB31" s="57"/>
      <c r="AC31" s="58"/>
      <c r="AD31" s="58"/>
      <c r="AE31" s="58"/>
      <c r="AH31" s="54" t="s">
        <v>208</v>
      </c>
    </row>
    <row r="32" spans="1:34" s="54" customFormat="1" ht="18" customHeight="1" x14ac:dyDescent="0.2">
      <c r="A32" s="254" t="s">
        <v>115</v>
      </c>
      <c r="B32" s="255"/>
      <c r="C32" s="255"/>
      <c r="D32" s="255"/>
      <c r="E32" s="255"/>
      <c r="F32" s="255"/>
      <c r="G32" s="255"/>
      <c r="H32" s="255"/>
      <c r="I32" s="255"/>
      <c r="J32" s="255"/>
      <c r="K32" s="255"/>
      <c r="L32" s="255"/>
      <c r="M32" s="255"/>
      <c r="N32" s="255"/>
      <c r="O32" s="255"/>
      <c r="P32" s="255"/>
      <c r="Q32" s="255"/>
      <c r="R32" s="255"/>
      <c r="S32" s="255"/>
      <c r="T32" s="255"/>
      <c r="U32" s="255"/>
      <c r="V32" s="256"/>
      <c r="Y32" s="53"/>
      <c r="Z32" s="53"/>
      <c r="AA32" s="57"/>
      <c r="AB32" s="57"/>
      <c r="AC32" s="57"/>
      <c r="AD32" s="57"/>
      <c r="AE32" s="58"/>
      <c r="AH32" s="54" t="s">
        <v>209</v>
      </c>
    </row>
    <row r="33" spans="1:34" s="54" customFormat="1" ht="3.75" customHeight="1" thickBot="1" x14ac:dyDescent="0.25">
      <c r="A33" s="72"/>
      <c r="B33" s="73"/>
      <c r="C33" s="73"/>
      <c r="D33" s="73"/>
      <c r="E33" s="73"/>
      <c r="F33" s="73"/>
      <c r="G33" s="73"/>
      <c r="H33" s="73"/>
      <c r="I33" s="73"/>
      <c r="J33" s="73"/>
      <c r="K33" s="73"/>
      <c r="L33" s="73"/>
      <c r="M33" s="73"/>
      <c r="N33" s="73"/>
      <c r="O33" s="73"/>
      <c r="P33" s="73"/>
      <c r="Q33" s="73"/>
      <c r="R33" s="73"/>
      <c r="S33" s="73"/>
      <c r="T33" s="73"/>
      <c r="U33" s="73"/>
      <c r="V33" s="81"/>
      <c r="Y33" s="53"/>
      <c r="Z33" s="53"/>
      <c r="AA33" s="57"/>
      <c r="AB33" s="57"/>
      <c r="AC33" s="57"/>
      <c r="AD33" s="57"/>
      <c r="AE33" s="58"/>
      <c r="AH33" s="54" t="s">
        <v>210</v>
      </c>
    </row>
    <row r="34" spans="1:34" s="58" customFormat="1" ht="13.5" customHeight="1" thickBot="1" x14ac:dyDescent="0.25">
      <c r="A34" s="78"/>
      <c r="B34" s="245" t="s">
        <v>103</v>
      </c>
      <c r="C34" s="246"/>
      <c r="D34" s="246"/>
      <c r="E34" s="246"/>
      <c r="F34" s="246"/>
      <c r="G34" s="247"/>
      <c r="H34" s="79"/>
      <c r="I34" s="245" t="s">
        <v>116</v>
      </c>
      <c r="J34" s="246"/>
      <c r="K34" s="246"/>
      <c r="L34" s="246"/>
      <c r="M34" s="246"/>
      <c r="N34" s="247"/>
      <c r="O34" s="75"/>
      <c r="P34" s="245" t="s">
        <v>104</v>
      </c>
      <c r="Q34" s="246"/>
      <c r="R34" s="246"/>
      <c r="S34" s="246"/>
      <c r="T34" s="246"/>
      <c r="U34" s="247"/>
      <c r="V34" s="80"/>
      <c r="W34" s="57"/>
      <c r="AH34" s="58" t="s">
        <v>211</v>
      </c>
    </row>
    <row r="35" spans="1:34" s="54" customFormat="1" ht="7.5" customHeight="1" x14ac:dyDescent="0.2">
      <c r="A35" s="72"/>
      <c r="B35" s="73"/>
      <c r="C35" s="73"/>
      <c r="D35" s="73"/>
      <c r="E35" s="73"/>
      <c r="F35" s="73"/>
      <c r="G35" s="74"/>
      <c r="H35" s="74"/>
      <c r="I35" s="74"/>
      <c r="J35" s="74"/>
      <c r="K35" s="74"/>
      <c r="L35" s="74"/>
      <c r="M35" s="74"/>
      <c r="N35" s="74"/>
      <c r="O35" s="74"/>
      <c r="P35" s="74"/>
      <c r="Q35" s="75"/>
      <c r="R35" s="75"/>
      <c r="S35" s="75"/>
      <c r="T35" s="76"/>
      <c r="U35" s="76"/>
      <c r="V35" s="77"/>
      <c r="W35" s="53"/>
      <c r="X35" s="53"/>
      <c r="Y35" s="53"/>
      <c r="Z35" s="53"/>
      <c r="AA35" s="57"/>
      <c r="AB35" s="57"/>
      <c r="AC35" s="58"/>
      <c r="AD35" s="58"/>
      <c r="AE35" s="58"/>
      <c r="AH35" s="54" t="s">
        <v>212</v>
      </c>
    </row>
    <row r="36" spans="1:34" s="53" customFormat="1" ht="15.75" customHeight="1" x14ac:dyDescent="0.2">
      <c r="A36" s="230" t="s">
        <v>107</v>
      </c>
      <c r="B36" s="231"/>
      <c r="C36" s="231"/>
      <c r="D36" s="232"/>
      <c r="E36" s="228" t="str">
        <f>'Calculation Sheet'!L51</f>
        <v/>
      </c>
      <c r="F36" s="229"/>
      <c r="G36" s="118" t="s">
        <v>12</v>
      </c>
      <c r="H36" s="233" t="s">
        <v>151</v>
      </c>
      <c r="I36" s="233"/>
      <c r="J36" s="233"/>
      <c r="K36" s="234"/>
      <c r="L36" s="236"/>
      <c r="M36" s="237"/>
      <c r="N36" s="178" t="s">
        <v>12</v>
      </c>
      <c r="O36" s="231" t="s">
        <v>108</v>
      </c>
      <c r="P36" s="231"/>
      <c r="Q36" s="231"/>
      <c r="R36" s="232"/>
      <c r="S36" s="226"/>
      <c r="T36" s="227"/>
      <c r="U36" s="116" t="s">
        <v>12</v>
      </c>
      <c r="V36" s="117"/>
      <c r="AA36" s="57"/>
      <c r="AB36" s="57"/>
      <c r="AC36" s="57"/>
      <c r="AD36" s="57"/>
      <c r="AE36" s="57"/>
      <c r="AH36" s="53" t="s">
        <v>213</v>
      </c>
    </row>
    <row r="37" spans="1:34" s="54" customFormat="1" ht="7.5" customHeight="1" thickBot="1" x14ac:dyDescent="0.25">
      <c r="A37" s="69"/>
      <c r="B37" s="70"/>
      <c r="C37" s="70"/>
      <c r="D37" s="70"/>
      <c r="E37" s="70"/>
      <c r="F37" s="70"/>
      <c r="G37" s="70"/>
      <c r="H37" s="70"/>
      <c r="I37" s="70"/>
      <c r="J37" s="70"/>
      <c r="K37" s="70"/>
      <c r="L37" s="70"/>
      <c r="M37" s="70"/>
      <c r="N37" s="70"/>
      <c r="O37" s="70"/>
      <c r="P37" s="70"/>
      <c r="Q37" s="70"/>
      <c r="R37" s="70"/>
      <c r="S37" s="70"/>
      <c r="T37" s="70"/>
      <c r="U37" s="70"/>
      <c r="V37" s="71"/>
      <c r="W37" s="53"/>
      <c r="X37" s="53"/>
      <c r="Y37" s="53"/>
      <c r="Z37" s="53"/>
      <c r="AA37" s="57"/>
      <c r="AB37" s="57"/>
      <c r="AC37" s="57"/>
      <c r="AD37" s="57"/>
      <c r="AE37" s="57"/>
      <c r="AH37" s="54" t="s">
        <v>214</v>
      </c>
    </row>
    <row r="38" spans="1:34" s="54" customFormat="1" ht="15.75" customHeight="1" x14ac:dyDescent="0.2">
      <c r="A38" s="220" t="s">
        <v>149</v>
      </c>
      <c r="B38" s="221"/>
      <c r="C38" s="221"/>
      <c r="D38" s="221"/>
      <c r="E38" s="221"/>
      <c r="F38" s="221"/>
      <c r="G38" s="221"/>
      <c r="H38" s="221"/>
      <c r="I38" s="221"/>
      <c r="J38" s="221"/>
      <c r="K38" s="221"/>
      <c r="L38" s="221"/>
      <c r="M38" s="221"/>
      <c r="N38" s="221"/>
      <c r="O38" s="221"/>
      <c r="P38" s="221"/>
      <c r="Q38" s="221"/>
      <c r="R38" s="221"/>
      <c r="S38" s="221"/>
      <c r="T38" s="221"/>
      <c r="U38" s="221"/>
      <c r="V38" s="222"/>
      <c r="W38" s="53"/>
      <c r="X38" s="53"/>
      <c r="AA38" s="58"/>
      <c r="AB38" s="58"/>
      <c r="AC38" s="58"/>
      <c r="AD38" s="57"/>
      <c r="AE38" s="57"/>
      <c r="AH38" s="54" t="s">
        <v>215</v>
      </c>
    </row>
    <row r="39" spans="1:34" s="54" customFormat="1" ht="15.75" customHeight="1" x14ac:dyDescent="0.2">
      <c r="A39" s="223"/>
      <c r="B39" s="224"/>
      <c r="C39" s="224"/>
      <c r="D39" s="224"/>
      <c r="E39" s="224"/>
      <c r="F39" s="224"/>
      <c r="G39" s="224"/>
      <c r="H39" s="224"/>
      <c r="I39" s="224"/>
      <c r="J39" s="224"/>
      <c r="K39" s="224"/>
      <c r="L39" s="224"/>
      <c r="M39" s="224"/>
      <c r="N39" s="224"/>
      <c r="O39" s="224"/>
      <c r="P39" s="224"/>
      <c r="Q39" s="224"/>
      <c r="R39" s="224"/>
      <c r="S39" s="224"/>
      <c r="T39" s="224"/>
      <c r="U39" s="224"/>
      <c r="V39" s="225"/>
      <c r="W39" s="53"/>
      <c r="X39" s="53"/>
      <c r="Y39" s="53"/>
      <c r="Z39" s="53"/>
      <c r="AA39" s="57"/>
      <c r="AB39" s="57"/>
      <c r="AC39" s="57"/>
      <c r="AD39" s="57"/>
      <c r="AE39" s="57"/>
      <c r="AH39" s="54" t="s">
        <v>216</v>
      </c>
    </row>
    <row r="40" spans="1:34" s="54" customFormat="1" ht="15.75" customHeight="1" x14ac:dyDescent="0.2">
      <c r="A40" s="223"/>
      <c r="B40" s="224"/>
      <c r="C40" s="224"/>
      <c r="D40" s="224"/>
      <c r="E40" s="224"/>
      <c r="F40" s="224"/>
      <c r="G40" s="224"/>
      <c r="H40" s="224"/>
      <c r="I40" s="224"/>
      <c r="J40" s="224"/>
      <c r="K40" s="224"/>
      <c r="L40" s="224"/>
      <c r="M40" s="224"/>
      <c r="N40" s="224"/>
      <c r="O40" s="224"/>
      <c r="P40" s="224"/>
      <c r="Q40" s="224"/>
      <c r="R40" s="224"/>
      <c r="S40" s="224"/>
      <c r="T40" s="224"/>
      <c r="U40" s="224"/>
      <c r="V40" s="225"/>
      <c r="W40" s="53"/>
      <c r="X40" s="53"/>
      <c r="Y40" s="53"/>
      <c r="Z40" s="53"/>
      <c r="AA40" s="57"/>
      <c r="AB40" s="57"/>
      <c r="AC40" s="57"/>
      <c r="AD40" s="57"/>
      <c r="AE40" s="58"/>
      <c r="AH40" s="54" t="s">
        <v>217</v>
      </c>
    </row>
    <row r="41" spans="1:34" s="54" customFormat="1" ht="15.75" customHeight="1" x14ac:dyDescent="0.2">
      <c r="A41" s="223"/>
      <c r="B41" s="224"/>
      <c r="C41" s="224"/>
      <c r="D41" s="224"/>
      <c r="E41" s="224"/>
      <c r="F41" s="224"/>
      <c r="G41" s="224"/>
      <c r="H41" s="224"/>
      <c r="I41" s="224"/>
      <c r="J41" s="224"/>
      <c r="K41" s="224"/>
      <c r="L41" s="224"/>
      <c r="M41" s="224"/>
      <c r="N41" s="224"/>
      <c r="O41" s="224"/>
      <c r="P41" s="224"/>
      <c r="Q41" s="224"/>
      <c r="R41" s="224"/>
      <c r="S41" s="224"/>
      <c r="T41" s="224"/>
      <c r="U41" s="224"/>
      <c r="V41" s="225"/>
      <c r="W41" s="53"/>
      <c r="X41" s="53"/>
      <c r="Y41" s="53"/>
      <c r="Z41" s="53"/>
      <c r="AA41" s="57"/>
      <c r="AB41" s="57"/>
      <c r="AC41" s="57"/>
      <c r="AD41" s="57"/>
      <c r="AE41" s="58"/>
      <c r="AH41" s="54" t="s">
        <v>218</v>
      </c>
    </row>
    <row r="42" spans="1:34" s="54" customFormat="1" ht="7.5" customHeight="1" x14ac:dyDescent="0.2">
      <c r="A42" s="66"/>
      <c r="B42" s="67"/>
      <c r="C42" s="67"/>
      <c r="D42" s="67"/>
      <c r="E42" s="67"/>
      <c r="F42" s="67"/>
      <c r="G42" s="67"/>
      <c r="H42" s="67"/>
      <c r="I42" s="67"/>
      <c r="J42" s="67"/>
      <c r="K42" s="67"/>
      <c r="L42" s="67"/>
      <c r="M42" s="67"/>
      <c r="N42" s="67"/>
      <c r="O42" s="67"/>
      <c r="P42" s="67"/>
      <c r="Q42" s="67"/>
      <c r="R42" s="67"/>
      <c r="S42" s="67"/>
      <c r="T42" s="67"/>
      <c r="U42" s="67"/>
      <c r="V42" s="68"/>
      <c r="W42" s="53"/>
      <c r="X42" s="53"/>
      <c r="Y42" s="53"/>
      <c r="Z42" s="53"/>
      <c r="AA42" s="57"/>
      <c r="AB42" s="57"/>
      <c r="AC42" s="57"/>
      <c r="AD42" s="57"/>
      <c r="AE42" s="58"/>
      <c r="AH42" s="54" t="s">
        <v>219</v>
      </c>
    </row>
    <row r="43" spans="1:34" s="54" customFormat="1" ht="15.75" customHeight="1" x14ac:dyDescent="0.2">
      <c r="A43" s="202" t="s">
        <v>105</v>
      </c>
      <c r="B43" s="194"/>
      <c r="C43" s="194"/>
      <c r="D43" s="194"/>
      <c r="E43" s="196"/>
      <c r="F43" s="197"/>
      <c r="G43" s="197"/>
      <c r="H43" s="197"/>
      <c r="I43" s="197"/>
      <c r="J43" s="197"/>
      <c r="K43" s="198"/>
      <c r="L43" s="194" t="s">
        <v>106</v>
      </c>
      <c r="M43" s="194"/>
      <c r="N43" s="195"/>
      <c r="O43" s="199"/>
      <c r="P43" s="200"/>
      <c r="Q43" s="200"/>
      <c r="R43" s="200"/>
      <c r="S43" s="200"/>
      <c r="T43" s="201"/>
      <c r="U43" s="62"/>
      <c r="V43" s="71"/>
      <c r="W43" s="59"/>
      <c r="AA43" s="58"/>
      <c r="AB43" s="58"/>
      <c r="AC43" s="58"/>
      <c r="AD43" s="58"/>
      <c r="AE43" s="58"/>
      <c r="AH43" s="54" t="s">
        <v>220</v>
      </c>
    </row>
    <row r="44" spans="1:34" s="54" customFormat="1" ht="6.75" customHeight="1" x14ac:dyDescent="0.2">
      <c r="A44" s="69"/>
      <c r="B44" s="70"/>
      <c r="C44" s="70"/>
      <c r="D44" s="70"/>
      <c r="E44" s="70"/>
      <c r="F44" s="70"/>
      <c r="G44" s="70"/>
      <c r="H44" s="70"/>
      <c r="I44" s="70"/>
      <c r="J44" s="70"/>
      <c r="K44" s="70"/>
      <c r="L44" s="70"/>
      <c r="M44" s="70"/>
      <c r="N44" s="70"/>
      <c r="O44" s="70"/>
      <c r="P44" s="70"/>
      <c r="Q44" s="70"/>
      <c r="R44" s="70"/>
      <c r="S44" s="70"/>
      <c r="T44" s="70"/>
      <c r="U44" s="70"/>
      <c r="V44" s="71"/>
      <c r="X44" s="53"/>
      <c r="Y44" s="53"/>
      <c r="Z44" s="53"/>
      <c r="AA44" s="57"/>
      <c r="AB44" s="57"/>
      <c r="AC44" s="57"/>
      <c r="AD44" s="57"/>
      <c r="AE44" s="58"/>
      <c r="AH44" s="54" t="s">
        <v>221</v>
      </c>
    </row>
    <row r="45" spans="1:34" s="54" customFormat="1" ht="15.75" customHeight="1" x14ac:dyDescent="0.2">
      <c r="A45" s="106"/>
      <c r="B45" s="101"/>
      <c r="C45" s="101"/>
      <c r="D45" s="101"/>
      <c r="E45" s="101"/>
      <c r="F45" s="203" t="s">
        <v>117</v>
      </c>
      <c r="G45" s="203"/>
      <c r="H45" s="203"/>
      <c r="I45" s="203"/>
      <c r="J45" s="203"/>
      <c r="K45" s="203"/>
      <c r="L45" s="203"/>
      <c r="M45" s="203"/>
      <c r="N45" s="203"/>
      <c r="O45" s="203"/>
      <c r="P45" s="203"/>
      <c r="Q45" s="203"/>
      <c r="R45" s="203"/>
      <c r="S45" s="101"/>
      <c r="T45" s="101"/>
      <c r="U45" s="101"/>
      <c r="V45" s="102"/>
      <c r="W45" s="53"/>
      <c r="X45" s="53"/>
      <c r="Y45" s="53"/>
      <c r="Z45" s="53"/>
      <c r="AA45" s="57"/>
      <c r="AB45" s="57"/>
      <c r="AC45" s="57"/>
      <c r="AD45" s="57"/>
      <c r="AE45" s="57"/>
      <c r="AH45" s="54" t="s">
        <v>222</v>
      </c>
    </row>
    <row r="46" spans="1:34" s="54" customFormat="1" ht="7.5" customHeight="1" x14ac:dyDescent="0.2">
      <c r="A46" s="98"/>
      <c r="B46" s="99"/>
      <c r="C46" s="99"/>
      <c r="D46" s="99"/>
      <c r="E46" s="99"/>
      <c r="F46" s="99"/>
      <c r="G46" s="99"/>
      <c r="H46" s="99"/>
      <c r="I46" s="99"/>
      <c r="J46" s="99"/>
      <c r="K46" s="99"/>
      <c r="L46" s="99"/>
      <c r="M46" s="99"/>
      <c r="N46" s="99"/>
      <c r="O46" s="99"/>
      <c r="P46" s="99"/>
      <c r="Q46" s="99"/>
      <c r="R46" s="99"/>
      <c r="S46" s="99"/>
      <c r="T46" s="99"/>
      <c r="U46" s="99"/>
      <c r="V46" s="100"/>
      <c r="W46" s="53"/>
      <c r="X46" s="53"/>
      <c r="Y46" s="53"/>
      <c r="Z46" s="53"/>
      <c r="AA46" s="57"/>
      <c r="AB46" s="57"/>
      <c r="AC46" s="57"/>
      <c r="AD46" s="57"/>
      <c r="AE46" s="57"/>
      <c r="AH46" s="54" t="s">
        <v>223</v>
      </c>
    </row>
    <row r="47" spans="1:34" s="54" customFormat="1" ht="15.75" customHeight="1" x14ac:dyDescent="0.2">
      <c r="A47" s="189" t="s">
        <v>118</v>
      </c>
      <c r="B47" s="190"/>
      <c r="C47" s="190"/>
      <c r="D47" s="190"/>
      <c r="E47" s="190"/>
      <c r="F47" s="190"/>
      <c r="G47" s="190"/>
      <c r="H47" s="190"/>
      <c r="I47" s="190"/>
      <c r="J47" s="190"/>
      <c r="K47" s="190"/>
      <c r="L47" s="190"/>
      <c r="M47" s="190"/>
      <c r="N47" s="190"/>
      <c r="O47" s="190"/>
      <c r="P47" s="190"/>
      <c r="Q47" s="190"/>
      <c r="R47" s="190"/>
      <c r="S47" s="190"/>
      <c r="T47" s="190"/>
      <c r="U47" s="190"/>
      <c r="V47" s="191"/>
      <c r="W47" s="53"/>
      <c r="X47" s="53"/>
      <c r="Y47" s="53"/>
      <c r="Z47" s="53"/>
      <c r="AA47" s="57"/>
      <c r="AB47" s="57"/>
      <c r="AC47" s="57"/>
      <c r="AD47" s="57"/>
      <c r="AE47" s="58"/>
      <c r="AH47" s="54" t="s">
        <v>224</v>
      </c>
    </row>
    <row r="48" spans="1:34" s="60" customFormat="1" ht="9" customHeight="1" x14ac:dyDescent="0.2">
      <c r="A48" s="63"/>
      <c r="B48" s="64"/>
      <c r="C48" s="64"/>
      <c r="D48" s="64"/>
      <c r="E48" s="64"/>
      <c r="F48" s="64"/>
      <c r="G48" s="64"/>
      <c r="H48" s="64"/>
      <c r="I48" s="64"/>
      <c r="J48" s="64"/>
      <c r="K48" s="64"/>
      <c r="L48" s="64"/>
      <c r="M48" s="64"/>
      <c r="N48" s="64"/>
      <c r="O48" s="64"/>
      <c r="P48" s="64"/>
      <c r="Q48" s="64"/>
      <c r="R48" s="64"/>
      <c r="S48" s="64"/>
      <c r="T48" s="64"/>
      <c r="U48" s="64"/>
      <c r="V48" s="65"/>
      <c r="W48" s="51"/>
      <c r="X48" s="51"/>
      <c r="Y48" s="51"/>
      <c r="Z48" s="51"/>
      <c r="AA48" s="96"/>
      <c r="AB48" s="96"/>
      <c r="AC48" s="96"/>
      <c r="AD48" s="96"/>
      <c r="AE48" s="141"/>
      <c r="AH48" s="60" t="s">
        <v>225</v>
      </c>
    </row>
    <row r="49" spans="1:34" s="54" customFormat="1" ht="15.75" customHeight="1" x14ac:dyDescent="0.2">
      <c r="A49" s="207" t="s">
        <v>122</v>
      </c>
      <c r="B49" s="208"/>
      <c r="C49" s="208"/>
      <c r="D49" s="192"/>
      <c r="E49" s="209"/>
      <c r="F49" s="209"/>
      <c r="G49" s="193"/>
      <c r="H49" s="206" t="s">
        <v>110</v>
      </c>
      <c r="I49" s="206"/>
      <c r="J49" s="206"/>
      <c r="K49" s="192"/>
      <c r="L49" s="193"/>
      <c r="M49" s="104" t="s">
        <v>12</v>
      </c>
      <c r="O49" s="107"/>
      <c r="P49" s="107"/>
      <c r="Q49" s="107"/>
      <c r="R49" s="107" t="s">
        <v>109</v>
      </c>
      <c r="S49" s="192"/>
      <c r="T49" s="193"/>
      <c r="U49" s="204" t="s">
        <v>12</v>
      </c>
      <c r="V49" s="205"/>
      <c r="AA49" s="58"/>
      <c r="AB49" s="58"/>
      <c r="AC49" s="58"/>
      <c r="AD49" s="58"/>
      <c r="AE49" s="58"/>
      <c r="AH49" s="54" t="s">
        <v>226</v>
      </c>
    </row>
    <row r="50" spans="1:34" s="54" customFormat="1" ht="9" customHeight="1" thickBot="1" x14ac:dyDescent="0.25">
      <c r="A50" s="89"/>
      <c r="B50" s="90"/>
      <c r="C50" s="90"/>
      <c r="D50" s="90"/>
      <c r="E50" s="90"/>
      <c r="F50" s="90"/>
      <c r="G50" s="91"/>
      <c r="H50" s="92"/>
      <c r="I50" s="92"/>
      <c r="J50" s="93"/>
      <c r="K50" s="93"/>
      <c r="L50" s="91"/>
      <c r="M50" s="91"/>
      <c r="N50" s="91"/>
      <c r="O50" s="91"/>
      <c r="P50" s="91"/>
      <c r="Q50" s="91"/>
      <c r="R50" s="92"/>
      <c r="S50" s="92"/>
      <c r="T50" s="94"/>
      <c r="U50" s="94"/>
      <c r="V50" s="95"/>
      <c r="AA50" s="58"/>
      <c r="AB50" s="58"/>
      <c r="AC50" s="58"/>
      <c r="AD50" s="57"/>
      <c r="AE50" s="58"/>
      <c r="AH50" s="54" t="s">
        <v>227</v>
      </c>
    </row>
    <row r="51" spans="1:34" s="54" customFormat="1" x14ac:dyDescent="0.2">
      <c r="A51" s="188" t="s">
        <v>284</v>
      </c>
      <c r="B51" s="188"/>
      <c r="C51" s="188"/>
      <c r="D51" s="188"/>
      <c r="E51" s="188"/>
      <c r="F51" s="188"/>
      <c r="G51" s="188"/>
      <c r="H51" s="188"/>
      <c r="I51" s="188"/>
      <c r="J51" s="188"/>
      <c r="K51" s="188"/>
      <c r="L51" s="188"/>
      <c r="M51" s="188"/>
      <c r="N51" s="188"/>
      <c r="O51" s="188"/>
      <c r="P51" s="188"/>
      <c r="Q51" s="188"/>
      <c r="R51" s="188"/>
      <c r="S51" s="188"/>
      <c r="T51" s="188"/>
      <c r="U51" s="188"/>
      <c r="V51" s="188"/>
      <c r="X51" s="53"/>
      <c r="Y51" s="53"/>
      <c r="Z51" s="53"/>
      <c r="AA51" s="57"/>
      <c r="AB51" s="57"/>
      <c r="AC51" s="57"/>
      <c r="AD51" s="57"/>
      <c r="AE51" s="58"/>
      <c r="AH51" s="54" t="s">
        <v>228</v>
      </c>
    </row>
    <row r="52" spans="1:34" s="54" customFormat="1" ht="14.25" customHeight="1" x14ac:dyDescent="0.2">
      <c r="X52" s="53"/>
      <c r="Y52" s="53"/>
      <c r="Z52" s="53"/>
      <c r="AA52" s="57"/>
      <c r="AB52" s="57"/>
      <c r="AC52" s="57"/>
      <c r="AD52" s="57"/>
      <c r="AE52" s="58"/>
      <c r="AH52" s="54" t="s">
        <v>229</v>
      </c>
    </row>
    <row r="53" spans="1:34" s="54" customFormat="1" x14ac:dyDescent="0.2">
      <c r="X53" s="53"/>
      <c r="Y53" s="53"/>
      <c r="Z53" s="53"/>
      <c r="AA53" s="57"/>
      <c r="AB53" s="57"/>
      <c r="AC53" s="57"/>
      <c r="AD53" s="57"/>
      <c r="AE53" s="58"/>
      <c r="AH53" s="54" t="s">
        <v>230</v>
      </c>
    </row>
    <row r="54" spans="1:34" x14ac:dyDescent="0.2">
      <c r="X54" s="49"/>
      <c r="AE54" s="140"/>
      <c r="AH54" t="s">
        <v>231</v>
      </c>
    </row>
    <row r="55" spans="1:34" x14ac:dyDescent="0.2">
      <c r="X55" s="49"/>
      <c r="AE55" s="140"/>
      <c r="AH55" t="s">
        <v>232</v>
      </c>
    </row>
    <row r="56" spans="1:34" x14ac:dyDescent="0.2">
      <c r="X56" s="49"/>
      <c r="AE56" s="140"/>
      <c r="AH56" t="s">
        <v>233</v>
      </c>
    </row>
    <row r="57" spans="1:34" x14ac:dyDescent="0.2">
      <c r="X57" s="49"/>
      <c r="AE57" s="140"/>
      <c r="AH57" t="s">
        <v>234</v>
      </c>
    </row>
    <row r="58" spans="1:34" x14ac:dyDescent="0.2">
      <c r="X58" s="49"/>
      <c r="AE58" s="140"/>
      <c r="AH58" t="s">
        <v>235</v>
      </c>
    </row>
    <row r="59" spans="1:34" x14ac:dyDescent="0.2">
      <c r="X59" s="49"/>
      <c r="AE59" s="140"/>
      <c r="AH59" t="s">
        <v>236</v>
      </c>
    </row>
    <row r="60" spans="1:34" x14ac:dyDescent="0.2">
      <c r="X60" s="49"/>
      <c r="AE60" s="140"/>
      <c r="AH60" t="s">
        <v>237</v>
      </c>
    </row>
    <row r="61" spans="1:34" x14ac:dyDescent="0.2">
      <c r="X61" s="49"/>
      <c r="AE61" s="140"/>
      <c r="AH61" t="s">
        <v>238</v>
      </c>
    </row>
    <row r="62" spans="1:34" x14ac:dyDescent="0.2">
      <c r="X62" s="49"/>
      <c r="AE62" s="140"/>
      <c r="AH62" t="s">
        <v>239</v>
      </c>
    </row>
    <row r="63" spans="1:34" x14ac:dyDescent="0.2">
      <c r="X63" s="49"/>
      <c r="AE63" s="140"/>
      <c r="AH63" t="s">
        <v>240</v>
      </c>
    </row>
    <row r="64" spans="1:34" x14ac:dyDescent="0.2">
      <c r="AH64" t="s">
        <v>241</v>
      </c>
    </row>
    <row r="65" spans="34:34" x14ac:dyDescent="0.2">
      <c r="AH65" t="s">
        <v>242</v>
      </c>
    </row>
    <row r="66" spans="34:34" x14ac:dyDescent="0.2">
      <c r="AH66" t="s">
        <v>243</v>
      </c>
    </row>
    <row r="67" spans="34:34" x14ac:dyDescent="0.2">
      <c r="AH67" t="s">
        <v>244</v>
      </c>
    </row>
    <row r="68" spans="34:34" x14ac:dyDescent="0.2">
      <c r="AH68" t="s">
        <v>245</v>
      </c>
    </row>
    <row r="69" spans="34:34" x14ac:dyDescent="0.2">
      <c r="AH69" t="s">
        <v>246</v>
      </c>
    </row>
    <row r="70" spans="34:34" x14ac:dyDescent="0.2">
      <c r="AH70" t="s">
        <v>247</v>
      </c>
    </row>
    <row r="71" spans="34:34" x14ac:dyDescent="0.2">
      <c r="AH71" t="s">
        <v>248</v>
      </c>
    </row>
    <row r="72" spans="34:34" x14ac:dyDescent="0.2">
      <c r="AH72" t="s">
        <v>249</v>
      </c>
    </row>
    <row r="73" spans="34:34" x14ac:dyDescent="0.2">
      <c r="AH73" t="s">
        <v>250</v>
      </c>
    </row>
    <row r="74" spans="34:34" x14ac:dyDescent="0.2">
      <c r="AH74" t="s">
        <v>251</v>
      </c>
    </row>
    <row r="75" spans="34:34" x14ac:dyDescent="0.2">
      <c r="AH75" t="s">
        <v>252</v>
      </c>
    </row>
    <row r="76" spans="34:34" x14ac:dyDescent="0.2">
      <c r="AH76" t="s">
        <v>253</v>
      </c>
    </row>
    <row r="77" spans="34:34" x14ac:dyDescent="0.2">
      <c r="AH77" t="s">
        <v>254</v>
      </c>
    </row>
    <row r="78" spans="34:34" x14ac:dyDescent="0.2">
      <c r="AH78" t="s">
        <v>255</v>
      </c>
    </row>
    <row r="79" spans="34:34" x14ac:dyDescent="0.2">
      <c r="AH79" t="s">
        <v>256</v>
      </c>
    </row>
    <row r="80" spans="34:34" x14ac:dyDescent="0.2">
      <c r="AH80" t="s">
        <v>257</v>
      </c>
    </row>
    <row r="81" spans="34:34" x14ac:dyDescent="0.2">
      <c r="AH81" t="s">
        <v>258</v>
      </c>
    </row>
    <row r="82" spans="34:34" x14ac:dyDescent="0.2">
      <c r="AH82" t="s">
        <v>259</v>
      </c>
    </row>
    <row r="83" spans="34:34" x14ac:dyDescent="0.2">
      <c r="AH83" t="s">
        <v>260</v>
      </c>
    </row>
    <row r="84" spans="34:34" x14ac:dyDescent="0.2">
      <c r="AH84" t="s">
        <v>261</v>
      </c>
    </row>
    <row r="85" spans="34:34" x14ac:dyDescent="0.2">
      <c r="AH85" t="s">
        <v>262</v>
      </c>
    </row>
    <row r="86" spans="34:34" x14ac:dyDescent="0.2">
      <c r="AH86" t="s">
        <v>263</v>
      </c>
    </row>
    <row r="87" spans="34:34" x14ac:dyDescent="0.2">
      <c r="AH87" t="s">
        <v>264</v>
      </c>
    </row>
    <row r="88" spans="34:34" x14ac:dyDescent="0.2">
      <c r="AH88" t="s">
        <v>265</v>
      </c>
    </row>
    <row r="89" spans="34:34" x14ac:dyDescent="0.2">
      <c r="AH89" t="s">
        <v>266</v>
      </c>
    </row>
    <row r="90" spans="34:34" x14ac:dyDescent="0.2">
      <c r="AH90" t="s">
        <v>267</v>
      </c>
    </row>
    <row r="91" spans="34:34" x14ac:dyDescent="0.2">
      <c r="AH91" t="s">
        <v>268</v>
      </c>
    </row>
    <row r="92" spans="34:34" x14ac:dyDescent="0.2">
      <c r="AH92" t="s">
        <v>269</v>
      </c>
    </row>
    <row r="93" spans="34:34" x14ac:dyDescent="0.2">
      <c r="AH93" t="s">
        <v>270</v>
      </c>
    </row>
    <row r="94" spans="34:34" x14ac:dyDescent="0.2">
      <c r="AH94" t="s">
        <v>271</v>
      </c>
    </row>
    <row r="95" spans="34:34" x14ac:dyDescent="0.2">
      <c r="AH95" t="s">
        <v>272</v>
      </c>
    </row>
    <row r="96" spans="34:34" x14ac:dyDescent="0.2">
      <c r="AH96" t="s">
        <v>273</v>
      </c>
    </row>
    <row r="97" spans="34:34" x14ac:dyDescent="0.2">
      <c r="AH97" t="s">
        <v>274</v>
      </c>
    </row>
    <row r="98" spans="34:34" x14ac:dyDescent="0.2">
      <c r="AH98" t="s">
        <v>275</v>
      </c>
    </row>
    <row r="99" spans="34:34" x14ac:dyDescent="0.2">
      <c r="AH99" t="s">
        <v>276</v>
      </c>
    </row>
    <row r="100" spans="34:34" x14ac:dyDescent="0.2">
      <c r="AH100" t="s">
        <v>277</v>
      </c>
    </row>
  </sheetData>
  <sheetProtection algorithmName="SHA-512" hashValue="z51xH5PY4MPO05tCzbyKphruke6UDDd9QJN57rjcJGkrn7BWpbKyeJmGMuYNubds3YNURlHGC9bBGKHcmgjrbQ==" saltValue="X3Wgx11L0iuT4CJUOFeHhg==" spinCount="100000" sheet="1" selectLockedCells="1"/>
  <mergeCells count="115">
    <mergeCell ref="M9:Q9"/>
    <mergeCell ref="M8:Q8"/>
    <mergeCell ref="M7:Q7"/>
    <mergeCell ref="M6:Q6"/>
    <mergeCell ref="R9:V9"/>
    <mergeCell ref="R8:V8"/>
    <mergeCell ref="R7:V7"/>
    <mergeCell ref="R6:V6"/>
    <mergeCell ref="A14:H14"/>
    <mergeCell ref="A12:V12"/>
    <mergeCell ref="I14:J14"/>
    <mergeCell ref="A9:D9"/>
    <mergeCell ref="A7:D7"/>
    <mergeCell ref="A11:D11"/>
    <mergeCell ref="A20:H20"/>
    <mergeCell ref="A19:H19"/>
    <mergeCell ref="A18:H18"/>
    <mergeCell ref="A17:H17"/>
    <mergeCell ref="K20:V20"/>
    <mergeCell ref="C1:T1"/>
    <mergeCell ref="C2:T2"/>
    <mergeCell ref="U1:V2"/>
    <mergeCell ref="A1:B2"/>
    <mergeCell ref="R4:V4"/>
    <mergeCell ref="A4:E4"/>
    <mergeCell ref="A5:V5"/>
    <mergeCell ref="I15:J15"/>
    <mergeCell ref="A13:H13"/>
    <mergeCell ref="I13:J13"/>
    <mergeCell ref="K13:V16"/>
    <mergeCell ref="A6:D6"/>
    <mergeCell ref="A10:D10"/>
    <mergeCell ref="A8:D8"/>
    <mergeCell ref="E9:L9"/>
    <mergeCell ref="E7:L7"/>
    <mergeCell ref="E6:L6"/>
    <mergeCell ref="S11:V11"/>
    <mergeCell ref="E8:L8"/>
    <mergeCell ref="A15:H15"/>
    <mergeCell ref="K31:N31"/>
    <mergeCell ref="A32:V32"/>
    <mergeCell ref="A23:H23"/>
    <mergeCell ref="A22:H22"/>
    <mergeCell ref="A21:H21"/>
    <mergeCell ref="K19:V19"/>
    <mergeCell ref="K18:V18"/>
    <mergeCell ref="K17:V17"/>
    <mergeCell ref="K29:V29"/>
    <mergeCell ref="K23:V23"/>
    <mergeCell ref="A26:H26"/>
    <mergeCell ref="A29:H29"/>
    <mergeCell ref="K22:V22"/>
    <mergeCell ref="K21:V21"/>
    <mergeCell ref="A24:H24"/>
    <mergeCell ref="A25:H25"/>
    <mergeCell ref="I25:J25"/>
    <mergeCell ref="I24:J24"/>
    <mergeCell ref="K24:V24"/>
    <mergeCell ref="K25:V25"/>
    <mergeCell ref="I27:J27"/>
    <mergeCell ref="K27:V27"/>
    <mergeCell ref="A16:H16"/>
    <mergeCell ref="I22:J22"/>
    <mergeCell ref="I23:J23"/>
    <mergeCell ref="I19:J19"/>
    <mergeCell ref="I21:J21"/>
    <mergeCell ref="I20:J20"/>
    <mergeCell ref="I18:J18"/>
    <mergeCell ref="I16:J16"/>
    <mergeCell ref="I17:J17"/>
    <mergeCell ref="I29:J29"/>
    <mergeCell ref="A38:V38"/>
    <mergeCell ref="A41:V41"/>
    <mergeCell ref="A40:V40"/>
    <mergeCell ref="A39:V39"/>
    <mergeCell ref="S36:T36"/>
    <mergeCell ref="E36:F36"/>
    <mergeCell ref="A36:D36"/>
    <mergeCell ref="H36:K36"/>
    <mergeCell ref="K30:L30"/>
    <mergeCell ref="O36:R36"/>
    <mergeCell ref="L36:M36"/>
    <mergeCell ref="A31:H31"/>
    <mergeCell ref="I31:J31"/>
    <mergeCell ref="G30:H30"/>
    <mergeCell ref="A30:F30"/>
    <mergeCell ref="I30:J30"/>
    <mergeCell ref="I34:N34"/>
    <mergeCell ref="B34:G34"/>
    <mergeCell ref="P34:U34"/>
    <mergeCell ref="M30:V30"/>
    <mergeCell ref="D3:S3"/>
    <mergeCell ref="E10:L10"/>
    <mergeCell ref="E11:L11"/>
    <mergeCell ref="S10:V10"/>
    <mergeCell ref="M11:R11"/>
    <mergeCell ref="M10:R10"/>
    <mergeCell ref="A51:V51"/>
    <mergeCell ref="A47:V47"/>
    <mergeCell ref="K49:L49"/>
    <mergeCell ref="L43:N43"/>
    <mergeCell ref="E43:K43"/>
    <mergeCell ref="O43:T43"/>
    <mergeCell ref="A43:D43"/>
    <mergeCell ref="F45:R45"/>
    <mergeCell ref="S49:T49"/>
    <mergeCell ref="U49:V49"/>
    <mergeCell ref="H49:J49"/>
    <mergeCell ref="A49:C49"/>
    <mergeCell ref="D49:G49"/>
    <mergeCell ref="A28:H28"/>
    <mergeCell ref="I28:J28"/>
    <mergeCell ref="K28:V28"/>
    <mergeCell ref="K26:V26"/>
    <mergeCell ref="I26:J26"/>
  </mergeCells>
  <phoneticPr fontId="1" type="noConversion"/>
  <conditionalFormatting sqref="L36:M36">
    <cfRule type="expression" dxfId="1" priority="2">
      <formula>#REF!="YES"</formula>
    </cfRule>
  </conditionalFormatting>
  <dataValidations count="7">
    <dataValidation type="list" allowBlank="1" showInputMessage="1" showErrorMessage="1" sqref="I27:J27" xr:uid="{00000000-0002-0000-0000-000000000000}">
      <formula1>$AA$13:$AA$14</formula1>
    </dataValidation>
    <dataValidation type="list" allowBlank="1" showInputMessage="1" showErrorMessage="1" sqref="R50:S50 S10 L36:M36 S36 S49:T49" xr:uid="{00000000-0002-0000-0000-000001000000}">
      <formula1>$AC$13:$AC$20</formula1>
    </dataValidation>
    <dataValidation type="list" allowBlank="1" showInputMessage="1" showErrorMessage="1" sqref="I22:J22" xr:uid="{00000000-0002-0000-0000-000004000000}">
      <formula1>$AE$13:$AE$23</formula1>
    </dataValidation>
    <dataValidation type="list" allowBlank="1" showInputMessage="1" showErrorMessage="1" sqref="I21:J21" xr:uid="{00000000-0002-0000-0000-000003000000}">
      <formula1>$AD$13:$AD$20</formula1>
    </dataValidation>
    <dataValidation type="list" allowBlank="1" showInputMessage="1" showErrorMessage="1" sqref="I31:J31" xr:uid="{00000000-0002-0000-0000-000002000000}">
      <formula1>$AF$13:$AF$20</formula1>
    </dataValidation>
    <dataValidation type="list" allowBlank="1" showInputMessage="1" showErrorMessage="1" sqref="R7:V7" xr:uid="{521B79D2-9333-43E2-8B97-246E614BA1E6}">
      <formula1>$AH$13:$AH$100</formula1>
    </dataValidation>
    <dataValidation type="list" allowBlank="1" showInputMessage="1" showErrorMessage="1" sqref="I26:J26" xr:uid="{A4AB876D-359B-43A4-BCF9-1E8569830199}">
      <formula1>$AB$13:$AB$14</formula1>
    </dataValidation>
  </dataValidations>
  <hyperlinks>
    <hyperlink ref="A12:V12" r:id="rId1" display="REFER TO SECTION 1203 OF THE TRAFFIC ENGINEERING MANUAL FOR ADDITIONAL GUIDANCE" xr:uid="{00000000-0004-0000-0000-000001000000}"/>
    <hyperlink ref="B34:G34" location="'Calculation Sheet'!A1" display="Calculation Sheet" xr:uid="{00000000-0004-0000-0000-000002000000}"/>
    <hyperlink ref="I34:N34" location="'Roadway Characteristics'!A1" display="Characteristics" xr:uid="{00000000-0004-0000-0000-000003000000}"/>
    <hyperlink ref="P34:U34" location="'Crashes to Include'!A1" display="Crashes to Include" xr:uid="{00000000-0004-0000-0000-000004000000}"/>
  </hyperlinks>
  <printOptions horizontalCentered="1"/>
  <pageMargins left="0.5" right="0.5" top="0.5" bottom="0.25" header="0.25" footer="0.25"/>
  <pageSetup scale="99" orientation="portrait" r:id="rId2"/>
  <headerFooter alignWithMargins="0"/>
  <ignoredErrors>
    <ignoredError sqref="E11" unlockedFormula="1"/>
  </ignoredErrors>
  <drawing r:id="rId3"/>
  <legacy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B0F0"/>
  </sheetPr>
  <dimension ref="A1:CN224"/>
  <sheetViews>
    <sheetView showGridLines="0" zoomScale="160" zoomScaleNormal="160" zoomScaleSheetLayoutView="130" zoomScalePageLayoutView="130" workbookViewId="0">
      <selection activeCell="N71" sqref="N71"/>
    </sheetView>
  </sheetViews>
  <sheetFormatPr defaultColWidth="9.140625" defaultRowHeight="13.5" customHeight="1" x14ac:dyDescent="0.2"/>
  <cols>
    <col min="1" max="13" width="7.140625" style="2" customWidth="1"/>
    <col min="14" max="92" width="9.140625" style="1"/>
    <col min="93" max="16384" width="9.140625" style="2"/>
  </cols>
  <sheetData>
    <row r="1" spans="1:92" ht="13.5" customHeight="1" thickBot="1" x14ac:dyDescent="0.25">
      <c r="A1" s="393" t="s">
        <v>46</v>
      </c>
      <c r="B1" s="393"/>
      <c r="C1" s="393"/>
      <c r="D1" s="393"/>
      <c r="E1" s="393"/>
      <c r="F1" s="393"/>
      <c r="G1" s="393"/>
      <c r="H1" s="393"/>
      <c r="I1" s="1"/>
      <c r="J1" s="1"/>
      <c r="K1" s="1"/>
      <c r="L1" s="1"/>
      <c r="M1" s="1"/>
    </row>
    <row r="2" spans="1:92" ht="15.75" customHeight="1" x14ac:dyDescent="0.25">
      <c r="A2" s="394" t="s">
        <v>62</v>
      </c>
      <c r="B2" s="395"/>
      <c r="C2" s="395"/>
      <c r="D2" s="395"/>
      <c r="E2" s="395"/>
      <c r="F2" s="395"/>
      <c r="G2" s="395"/>
      <c r="H2" s="395"/>
      <c r="I2" s="395"/>
      <c r="J2" s="395"/>
      <c r="K2" s="395"/>
      <c r="L2" s="395"/>
      <c r="M2" s="396"/>
    </row>
    <row r="3" spans="1:92" ht="13.5" customHeight="1" x14ac:dyDescent="0.2">
      <c r="A3" s="169"/>
      <c r="B3" s="166"/>
      <c r="C3" s="166"/>
      <c r="D3" s="398" t="s">
        <v>164</v>
      </c>
      <c r="E3" s="398"/>
      <c r="F3" s="398"/>
      <c r="G3" s="398"/>
      <c r="H3" s="398"/>
      <c r="I3" s="398"/>
      <c r="J3" s="398"/>
      <c r="K3" s="399" t="s">
        <v>111</v>
      </c>
      <c r="L3" s="399"/>
      <c r="M3" s="400"/>
    </row>
    <row r="4" spans="1:92" s="10" customFormat="1" ht="3.75" customHeight="1" x14ac:dyDescent="0.2">
      <c r="A4" s="37"/>
      <c r="B4" s="38"/>
      <c r="C4" s="38"/>
      <c r="D4" s="38"/>
      <c r="E4" s="38"/>
      <c r="F4" s="38"/>
      <c r="G4" s="38"/>
      <c r="H4" s="38"/>
      <c r="I4" s="38"/>
      <c r="J4" s="38"/>
      <c r="K4" s="399"/>
      <c r="L4" s="399"/>
      <c r="M4" s="400"/>
      <c r="N4" s="9"/>
      <c r="O4" s="1"/>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row>
    <row r="5" spans="1:92" s="10" customFormat="1" ht="13.5" customHeight="1" x14ac:dyDescent="0.2">
      <c r="A5" s="385" t="s">
        <v>71</v>
      </c>
      <c r="B5" s="386"/>
      <c r="C5" s="386"/>
      <c r="D5" s="386"/>
      <c r="E5" s="386"/>
      <c r="F5" s="386"/>
      <c r="G5" s="386"/>
      <c r="H5" s="386"/>
      <c r="I5" s="386"/>
      <c r="J5" s="386"/>
      <c r="K5" s="386"/>
      <c r="L5" s="386"/>
      <c r="M5" s="387"/>
      <c r="N5" s="9"/>
      <c r="O5" s="1"/>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row>
    <row r="6" spans="1:92" s="30" customFormat="1" ht="13.5" customHeight="1" x14ac:dyDescent="0.2">
      <c r="A6" s="397" t="s">
        <v>27</v>
      </c>
      <c r="B6" s="331"/>
      <c r="C6" s="349" t="str">
        <f>IF('Full Study Warrant Form'!E6="","",'Full Study Warrant Form'!E6)</f>
        <v/>
      </c>
      <c r="D6" s="349"/>
      <c r="E6" s="349"/>
      <c r="F6" s="332" t="s">
        <v>23</v>
      </c>
      <c r="G6" s="332"/>
      <c r="H6" s="330" t="str">
        <f>IF('Full Study Warrant Form'!E7="","",'Full Study Warrant Form'!E7)</f>
        <v/>
      </c>
      <c r="I6" s="330"/>
      <c r="J6" s="330"/>
      <c r="K6" s="332" t="s">
        <v>69</v>
      </c>
      <c r="L6" s="332"/>
      <c r="M6" s="138" t="str">
        <f>IF('Full Study Warrant Form'!S10="","",'Full Study Warrant Form'!S10)</f>
        <v/>
      </c>
      <c r="N6" s="29"/>
      <c r="O6" s="1"/>
      <c r="P6" s="29"/>
      <c r="Q6" s="29"/>
      <c r="R6" s="29"/>
      <c r="S6" s="29"/>
      <c r="T6" s="29"/>
      <c r="U6" s="29"/>
      <c r="V6" s="29"/>
      <c r="W6" s="29"/>
      <c r="X6" s="29"/>
      <c r="Y6" s="29"/>
      <c r="Z6" s="29"/>
      <c r="AA6" s="29"/>
      <c r="AB6" s="29"/>
      <c r="AC6" s="29"/>
      <c r="AD6" s="29"/>
      <c r="AE6" s="29"/>
      <c r="AF6" s="29"/>
      <c r="AG6" s="29"/>
      <c r="AH6" s="29"/>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row>
    <row r="7" spans="1:92" s="30" customFormat="1" ht="13.5" customHeight="1" x14ac:dyDescent="0.2">
      <c r="A7" s="337" t="s">
        <v>66</v>
      </c>
      <c r="B7" s="332"/>
      <c r="C7" s="349" t="str">
        <f>IF('Full Study Warrant Form'!R6="","",'Full Study Warrant Form'!R6)</f>
        <v/>
      </c>
      <c r="D7" s="349"/>
      <c r="E7" s="349"/>
      <c r="F7" s="332" t="s">
        <v>67</v>
      </c>
      <c r="G7" s="332"/>
      <c r="H7" s="329" t="str">
        <f>IF('Full Study Warrant Form'!E8="","",'Full Study Warrant Form'!E8)</f>
        <v/>
      </c>
      <c r="I7" s="329"/>
      <c r="J7" s="329"/>
      <c r="K7" s="331" t="s">
        <v>70</v>
      </c>
      <c r="L7" s="331"/>
      <c r="M7" s="139" t="str">
        <f>IF('Full Study Warrant Form'!S11="","",'Full Study Warrant Form'!S11)</f>
        <v/>
      </c>
      <c r="N7" s="29"/>
      <c r="O7" s="1"/>
      <c r="P7" s="29"/>
      <c r="Q7" s="29"/>
      <c r="R7" s="29"/>
      <c r="S7" s="29"/>
      <c r="T7" s="29"/>
      <c r="U7" s="29"/>
      <c r="V7" s="29"/>
      <c r="W7" s="29"/>
      <c r="X7" s="29"/>
      <c r="Y7" s="29"/>
      <c r="Z7" s="29"/>
      <c r="AA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c r="BC7" s="29"/>
      <c r="BD7" s="29"/>
      <c r="BE7" s="29"/>
      <c r="BF7" s="29"/>
      <c r="BG7" s="29"/>
      <c r="BH7" s="29"/>
      <c r="BI7" s="29"/>
      <c r="BJ7" s="29"/>
      <c r="BK7" s="29"/>
      <c r="BL7" s="29"/>
      <c r="BM7" s="29"/>
      <c r="BN7" s="29"/>
      <c r="BO7" s="29"/>
      <c r="BP7" s="29"/>
      <c r="BQ7" s="29"/>
      <c r="BR7" s="29"/>
      <c r="BS7" s="29"/>
      <c r="BT7" s="29"/>
      <c r="BU7" s="29"/>
      <c r="BV7" s="29"/>
      <c r="BW7" s="29"/>
      <c r="BX7" s="29"/>
      <c r="BY7" s="29"/>
      <c r="BZ7" s="29"/>
      <c r="CA7" s="29"/>
      <c r="CB7" s="29"/>
      <c r="CC7" s="29"/>
      <c r="CD7" s="29"/>
      <c r="CE7" s="29"/>
      <c r="CF7" s="29"/>
      <c r="CG7" s="29"/>
      <c r="CH7" s="29"/>
      <c r="CI7" s="29"/>
      <c r="CJ7" s="29"/>
      <c r="CK7" s="29"/>
      <c r="CL7" s="29"/>
      <c r="CM7" s="29"/>
      <c r="CN7" s="29"/>
    </row>
    <row r="8" spans="1:92" s="30" customFormat="1" ht="13.5" customHeight="1" x14ac:dyDescent="0.2">
      <c r="A8" s="397" t="s">
        <v>29</v>
      </c>
      <c r="B8" s="331"/>
      <c r="C8" s="347" t="str">
        <f>IF('Full Study Warrant Form'!R7="","",'Full Study Warrant Form'!R7)</f>
        <v/>
      </c>
      <c r="D8" s="347"/>
      <c r="E8" s="347"/>
      <c r="F8" s="332" t="s">
        <v>24</v>
      </c>
      <c r="G8" s="332"/>
      <c r="H8" s="349" t="str">
        <f>IF('Full Study Warrant Form'!E9="","",'Full Study Warrant Form'!E9)</f>
        <v/>
      </c>
      <c r="I8" s="349"/>
      <c r="J8" s="349"/>
      <c r="K8" s="331" t="s">
        <v>148</v>
      </c>
      <c r="L8" s="331"/>
      <c r="M8" s="139" t="str">
        <f>IF('Full Study Warrant Form'!I27="","",'Full Study Warrant Form'!I27)</f>
        <v/>
      </c>
      <c r="N8" s="29"/>
      <c r="O8" s="1"/>
      <c r="P8" s="29"/>
      <c r="Q8" s="29"/>
      <c r="R8" s="29"/>
      <c r="S8" s="29"/>
      <c r="T8" s="29"/>
      <c r="U8" s="29"/>
      <c r="V8" s="29"/>
      <c r="W8" s="29"/>
      <c r="X8" s="29"/>
      <c r="Y8" s="29"/>
      <c r="Z8" s="29"/>
      <c r="AA8" s="29"/>
      <c r="AB8" s="29"/>
      <c r="AC8" s="29"/>
      <c r="AD8" s="29"/>
      <c r="AE8" s="29"/>
      <c r="AF8" s="29"/>
      <c r="AG8" s="29"/>
      <c r="AH8" s="29"/>
      <c r="AI8" s="29"/>
      <c r="AJ8" s="29"/>
      <c r="AK8" s="29"/>
      <c r="AL8" s="29"/>
      <c r="AM8" s="29"/>
      <c r="AN8" s="29"/>
      <c r="AO8" s="29"/>
      <c r="AP8" s="29"/>
      <c r="AQ8" s="29"/>
      <c r="AR8" s="29"/>
      <c r="AS8" s="29"/>
      <c r="AT8" s="29"/>
      <c r="AU8" s="29"/>
      <c r="AV8" s="29"/>
      <c r="AW8" s="29"/>
      <c r="AX8" s="29"/>
      <c r="AY8" s="29"/>
      <c r="AZ8" s="29"/>
      <c r="BA8" s="29"/>
      <c r="BB8" s="29"/>
      <c r="BC8" s="29"/>
      <c r="BD8" s="29"/>
      <c r="BE8" s="29"/>
      <c r="BF8" s="29"/>
      <c r="BG8" s="29"/>
      <c r="BH8" s="29"/>
      <c r="BI8" s="29"/>
      <c r="BJ8" s="29"/>
      <c r="BK8" s="29"/>
      <c r="BL8" s="29"/>
      <c r="BM8" s="29"/>
      <c r="BN8" s="29"/>
      <c r="BO8" s="29"/>
      <c r="BP8" s="29"/>
      <c r="BQ8" s="29"/>
      <c r="BR8" s="29"/>
      <c r="BS8" s="29"/>
      <c r="BT8" s="29"/>
      <c r="BU8" s="29"/>
      <c r="BV8" s="29"/>
      <c r="BW8" s="29"/>
      <c r="BX8" s="29"/>
      <c r="BY8" s="29"/>
      <c r="BZ8" s="29"/>
      <c r="CA8" s="29"/>
      <c r="CB8" s="29"/>
      <c r="CC8" s="29"/>
      <c r="CD8" s="29"/>
      <c r="CE8" s="29"/>
      <c r="CF8" s="29"/>
      <c r="CG8" s="29"/>
      <c r="CH8" s="29"/>
      <c r="CI8" s="29"/>
      <c r="CJ8" s="29"/>
      <c r="CK8" s="29"/>
      <c r="CL8" s="29"/>
      <c r="CM8" s="29"/>
      <c r="CN8" s="29"/>
    </row>
    <row r="9" spans="1:92" s="30" customFormat="1" ht="13.5" customHeight="1" x14ac:dyDescent="0.2">
      <c r="A9" s="337" t="s">
        <v>156</v>
      </c>
      <c r="B9" s="332"/>
      <c r="C9" s="330" t="str">
        <f>IF('Full Study Warrant Form'!R8="","",'Full Study Warrant Form'!R8)</f>
        <v/>
      </c>
      <c r="D9" s="330"/>
      <c r="E9" s="330"/>
      <c r="F9" s="332" t="s">
        <v>68</v>
      </c>
      <c r="G9" s="332"/>
      <c r="H9" s="348" t="str">
        <f>IF('Full Study Warrant Form'!E10="","",'Full Study Warrant Form'!E10)</f>
        <v/>
      </c>
      <c r="I9" s="348"/>
      <c r="J9" s="348"/>
      <c r="K9" s="133"/>
      <c r="L9" s="134"/>
      <c r="M9" s="136"/>
      <c r="N9" s="29"/>
      <c r="O9" s="1"/>
      <c r="P9" s="29"/>
      <c r="Q9" s="29"/>
      <c r="R9" s="29"/>
      <c r="S9" s="29"/>
      <c r="T9" s="29"/>
      <c r="U9" s="29"/>
      <c r="V9" s="29"/>
      <c r="W9" s="29"/>
      <c r="X9" s="29"/>
      <c r="Y9" s="29"/>
      <c r="Z9" s="29"/>
      <c r="AA9" s="29"/>
      <c r="AB9" s="29"/>
      <c r="AC9" s="29"/>
      <c r="AD9" s="29"/>
      <c r="AE9" s="29"/>
      <c r="AF9" s="29"/>
      <c r="AG9" s="29"/>
      <c r="AH9" s="29"/>
      <c r="AI9" s="29"/>
      <c r="AJ9" s="29"/>
      <c r="AK9" s="29"/>
      <c r="AL9" s="29"/>
      <c r="AM9" s="29"/>
      <c r="AN9" s="29"/>
      <c r="AO9" s="29"/>
      <c r="AP9" s="29"/>
      <c r="AQ9" s="29"/>
      <c r="AR9" s="29"/>
      <c r="AS9" s="29"/>
      <c r="AT9" s="29"/>
      <c r="AU9" s="29"/>
      <c r="AV9" s="29"/>
      <c r="AW9" s="29"/>
      <c r="AX9" s="29"/>
      <c r="AY9" s="29"/>
      <c r="AZ9" s="29"/>
      <c r="BA9" s="29"/>
      <c r="BB9" s="29"/>
      <c r="BC9" s="29"/>
      <c r="BD9" s="29"/>
      <c r="BE9" s="29"/>
      <c r="BF9" s="29"/>
      <c r="BG9" s="29"/>
      <c r="BH9" s="29"/>
      <c r="BI9" s="29"/>
      <c r="BJ9" s="29"/>
      <c r="BK9" s="29"/>
      <c r="BL9" s="29"/>
      <c r="BM9" s="29"/>
      <c r="BN9" s="29"/>
      <c r="BO9" s="29"/>
      <c r="BP9" s="29"/>
      <c r="BQ9" s="29"/>
      <c r="BR9" s="29"/>
      <c r="BS9" s="29"/>
      <c r="BT9" s="29"/>
      <c r="BU9" s="29"/>
      <c r="BV9" s="29"/>
      <c r="BW9" s="29"/>
      <c r="BX9" s="29"/>
      <c r="BY9" s="29"/>
      <c r="BZ9" s="29"/>
      <c r="CA9" s="29"/>
      <c r="CB9" s="29"/>
      <c r="CC9" s="29"/>
      <c r="CD9" s="29"/>
      <c r="CE9" s="29"/>
      <c r="CF9" s="29"/>
      <c r="CG9" s="29"/>
      <c r="CH9" s="29"/>
      <c r="CI9" s="29"/>
      <c r="CJ9" s="29"/>
      <c r="CK9" s="29"/>
      <c r="CL9" s="29"/>
      <c r="CM9" s="29"/>
      <c r="CN9" s="29"/>
    </row>
    <row r="10" spans="1:92" s="30" customFormat="1" ht="13.5" customHeight="1" x14ac:dyDescent="0.2">
      <c r="A10" s="397" t="s">
        <v>63</v>
      </c>
      <c r="B10" s="331"/>
      <c r="C10" s="330" t="str">
        <f>IF('Full Study Warrant Form'!R9="","",'Full Study Warrant Form'!R9)</f>
        <v/>
      </c>
      <c r="D10" s="330"/>
      <c r="E10" s="330"/>
      <c r="F10" s="332" t="s">
        <v>30</v>
      </c>
      <c r="G10" s="332"/>
      <c r="H10" s="329" t="str">
        <f>IF('Full Study Warrant Form'!E11="","",'Full Study Warrant Form'!E11)</f>
        <v/>
      </c>
      <c r="I10" s="329"/>
      <c r="J10" s="329"/>
      <c r="K10" s="135"/>
      <c r="L10" s="39"/>
      <c r="M10" s="137"/>
      <c r="N10" s="29"/>
      <c r="O10" s="1"/>
      <c r="P10" s="29"/>
      <c r="Q10" s="29"/>
      <c r="R10" s="29"/>
      <c r="S10" s="29"/>
      <c r="T10" s="29"/>
      <c r="U10" s="29"/>
      <c r="V10" s="29"/>
      <c r="W10" s="29"/>
      <c r="X10" s="29"/>
      <c r="Y10" s="29"/>
      <c r="Z10" s="29"/>
      <c r="AA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29"/>
      <c r="BC10" s="29"/>
      <c r="BD10" s="29"/>
      <c r="BE10" s="29"/>
      <c r="BF10" s="29"/>
      <c r="BG10" s="29"/>
      <c r="BH10" s="29"/>
      <c r="BI10" s="29"/>
      <c r="BJ10" s="29"/>
      <c r="BK10" s="29"/>
      <c r="BL10" s="29"/>
      <c r="BM10" s="29"/>
      <c r="BN10" s="29"/>
      <c r="BO10" s="29"/>
      <c r="BP10" s="29"/>
      <c r="BQ10" s="29"/>
      <c r="BR10" s="29"/>
      <c r="BS10" s="29"/>
      <c r="BT10" s="29"/>
      <c r="BU10" s="29"/>
      <c r="BV10" s="29"/>
      <c r="BW10" s="29"/>
      <c r="BX10" s="29"/>
      <c r="BY10" s="29"/>
      <c r="BZ10" s="29"/>
      <c r="CA10" s="29"/>
      <c r="CB10" s="29"/>
      <c r="CC10" s="29"/>
      <c r="CD10" s="29"/>
      <c r="CE10" s="29"/>
      <c r="CF10" s="29"/>
      <c r="CG10" s="29"/>
      <c r="CH10" s="29"/>
      <c r="CI10" s="29"/>
      <c r="CJ10" s="29"/>
      <c r="CK10" s="29"/>
      <c r="CL10" s="29"/>
      <c r="CM10" s="29"/>
      <c r="CN10" s="29"/>
    </row>
    <row r="11" spans="1:92" s="30" customFormat="1" ht="7.5" customHeight="1" x14ac:dyDescent="0.2">
      <c r="A11" s="31"/>
      <c r="B11" s="164"/>
      <c r="C11" s="164"/>
      <c r="D11" s="164"/>
      <c r="E11" s="39"/>
      <c r="F11" s="39"/>
      <c r="G11" s="39"/>
      <c r="H11" s="39"/>
      <c r="I11" s="39"/>
      <c r="J11" s="39"/>
      <c r="K11" s="39"/>
      <c r="L11" s="39"/>
      <c r="M11" s="32"/>
      <c r="N11" s="29"/>
      <c r="O11" s="1"/>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29"/>
      <c r="BH11" s="29"/>
      <c r="BI11" s="29"/>
      <c r="BJ11" s="29"/>
      <c r="BK11" s="29"/>
      <c r="BL11" s="29"/>
      <c r="BM11" s="29"/>
      <c r="BN11" s="29"/>
      <c r="BO11" s="29"/>
      <c r="BP11" s="29"/>
      <c r="BQ11" s="29"/>
      <c r="BR11" s="29"/>
      <c r="BS11" s="29"/>
      <c r="BT11" s="29"/>
      <c r="BU11" s="29"/>
      <c r="BV11" s="29"/>
      <c r="BW11" s="29"/>
      <c r="BX11" s="29"/>
      <c r="BY11" s="29"/>
      <c r="BZ11" s="29"/>
      <c r="CA11" s="29"/>
      <c r="CB11" s="29"/>
      <c r="CC11" s="29"/>
      <c r="CD11" s="29"/>
      <c r="CE11" s="29"/>
      <c r="CF11" s="29"/>
      <c r="CG11" s="29"/>
      <c r="CH11" s="29"/>
      <c r="CI11" s="29"/>
      <c r="CJ11" s="29"/>
      <c r="CK11" s="29"/>
      <c r="CL11" s="29"/>
      <c r="CM11" s="29"/>
      <c r="CN11" s="29"/>
    </row>
    <row r="12" spans="1:92" s="10" customFormat="1" ht="13.5" customHeight="1" x14ac:dyDescent="0.2">
      <c r="A12" s="189" t="s">
        <v>59</v>
      </c>
      <c r="B12" s="190"/>
      <c r="C12" s="190"/>
      <c r="D12" s="190"/>
      <c r="E12" s="190"/>
      <c r="F12" s="190"/>
      <c r="G12" s="190"/>
      <c r="H12" s="190"/>
      <c r="I12" s="190"/>
      <c r="J12" s="190"/>
      <c r="K12" s="190"/>
      <c r="L12" s="190"/>
      <c r="M12" s="191"/>
      <c r="N12" s="9"/>
      <c r="O12" s="1"/>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row>
    <row r="13" spans="1:92" s="10" customFormat="1" ht="13.5" customHeight="1" x14ac:dyDescent="0.2">
      <c r="A13" s="335" t="s">
        <v>134</v>
      </c>
      <c r="B13" s="336"/>
      <c r="C13" s="336"/>
      <c r="D13" s="336"/>
      <c r="E13" s="336"/>
      <c r="F13" s="336"/>
      <c r="G13" s="336" t="s">
        <v>135</v>
      </c>
      <c r="H13" s="336"/>
      <c r="I13" s="336"/>
      <c r="J13" s="336"/>
      <c r="K13" s="336"/>
      <c r="L13" s="336"/>
      <c r="M13" s="109"/>
      <c r="N13" s="9"/>
      <c r="O13" s="1"/>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row>
    <row r="14" spans="1:92" s="10" customFormat="1" ht="13.5" customHeight="1" x14ac:dyDescent="0.2">
      <c r="A14" s="333" t="s">
        <v>22</v>
      </c>
      <c r="B14" s="334"/>
      <c r="C14" s="334"/>
      <c r="D14" s="125" t="str">
        <f>IF('Full Study Warrant Form'!I13="","",'Full Study Warrant Form'!I13)</f>
        <v/>
      </c>
      <c r="E14" s="154" t="s">
        <v>1</v>
      </c>
      <c r="F14" s="124" t="str">
        <f>IF(D14="","",(D14*1))</f>
        <v/>
      </c>
      <c r="G14" s="334" t="s">
        <v>40</v>
      </c>
      <c r="H14" s="334"/>
      <c r="I14" s="334"/>
      <c r="J14" s="126" t="str">
        <f>IF('Full Study Warrant Form'!I17="","",'Full Study Warrant Form'!I17)</f>
        <v/>
      </c>
      <c r="K14" s="154" t="s">
        <v>2</v>
      </c>
      <c r="L14" s="121" t="str">
        <f>IF(J14="","",(J14*2))</f>
        <v/>
      </c>
      <c r="M14" s="109"/>
      <c r="N14" s="9"/>
      <c r="O14" s="1"/>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row>
    <row r="15" spans="1:92" s="10" customFormat="1" ht="13.5" customHeight="1" x14ac:dyDescent="0.2">
      <c r="A15" s="333" t="s">
        <v>20</v>
      </c>
      <c r="B15" s="334"/>
      <c r="C15" s="334"/>
      <c r="D15" s="125" t="str">
        <f>IF('Full Study Warrant Form'!I14="","",'Full Study Warrant Form'!I14)</f>
        <v/>
      </c>
      <c r="E15" s="154" t="s">
        <v>2</v>
      </c>
      <c r="F15" s="124" t="str">
        <f>IF(D15="","",(D15*2))</f>
        <v/>
      </c>
      <c r="G15" s="334" t="s">
        <v>41</v>
      </c>
      <c r="H15" s="334"/>
      <c r="I15" s="334"/>
      <c r="J15" s="126" t="str">
        <f>IF('Full Study Warrant Form'!I18="","",'Full Study Warrant Form'!I18)</f>
        <v/>
      </c>
      <c r="K15" s="154" t="s">
        <v>3</v>
      </c>
      <c r="L15" s="121" t="str">
        <f>IF(J15="","",(J15*3))</f>
        <v/>
      </c>
      <c r="M15" s="10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row>
    <row r="16" spans="1:92" s="10" customFormat="1" ht="13.5" customHeight="1" x14ac:dyDescent="0.2">
      <c r="A16" s="333" t="s">
        <v>26</v>
      </c>
      <c r="B16" s="334"/>
      <c r="C16" s="334"/>
      <c r="D16" s="125" t="str">
        <f>IF('Full Study Warrant Form'!I15="","",'Full Study Warrant Form'!I15)</f>
        <v/>
      </c>
      <c r="E16" s="154" t="s">
        <v>3</v>
      </c>
      <c r="F16" s="124" t="str">
        <f>IF(D16="","",(D16*3))</f>
        <v/>
      </c>
      <c r="G16" s="338" t="s">
        <v>136</v>
      </c>
      <c r="H16" s="338"/>
      <c r="I16" s="338"/>
      <c r="J16" s="126" t="str">
        <f>IF('Full Study Warrant Form'!I19="","",'Full Study Warrant Form'!I19)</f>
        <v/>
      </c>
      <c r="K16" s="154" t="s">
        <v>4</v>
      </c>
      <c r="L16" s="121" t="str">
        <f>IF(J16="","",(J16*4))</f>
        <v/>
      </c>
      <c r="M16" s="10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row>
    <row r="17" spans="1:92" s="10" customFormat="1" ht="13.5" customHeight="1" x14ac:dyDescent="0.2">
      <c r="A17" s="333" t="s">
        <v>21</v>
      </c>
      <c r="B17" s="334"/>
      <c r="C17" s="334"/>
      <c r="D17" s="125" t="str">
        <f>IF('Full Study Warrant Form'!I16="","",'Full Study Warrant Form'!I16)</f>
        <v/>
      </c>
      <c r="E17" s="154" t="s">
        <v>4</v>
      </c>
      <c r="F17" s="124" t="str">
        <f>IF(D17="","",(D17*4))</f>
        <v/>
      </c>
      <c r="G17" s="338" t="s">
        <v>85</v>
      </c>
      <c r="H17" s="338"/>
      <c r="I17" s="338"/>
      <c r="J17" s="126" t="str">
        <f>IF('Full Study Warrant Form'!I20="","",'Full Study Warrant Form'!I20)</f>
        <v/>
      </c>
      <c r="K17" s="48" t="s">
        <v>1</v>
      </c>
      <c r="L17" s="121" t="str">
        <f>IF(J17="","",(J17*1))</f>
        <v/>
      </c>
      <c r="M17" s="10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row>
    <row r="18" spans="1:92" s="10" customFormat="1" ht="13.5" customHeight="1" x14ac:dyDescent="0.2">
      <c r="A18" s="345" t="s">
        <v>5</v>
      </c>
      <c r="B18" s="346"/>
      <c r="C18" s="346"/>
      <c r="D18" s="346"/>
      <c r="E18" s="346"/>
      <c r="F18" s="121" t="str">
        <f>IF(OR(F14="",F15="",F16="",F17=""),"",SUM(F14:F17))</f>
        <v/>
      </c>
      <c r="G18" s="346" t="s">
        <v>6</v>
      </c>
      <c r="H18" s="368"/>
      <c r="I18" s="368"/>
      <c r="J18" s="368"/>
      <c r="K18" s="368"/>
      <c r="L18" s="121" t="str">
        <f>IF(OR(L14="",L15="",L16="",L17=""),"",SUM(L14:L17))</f>
        <v/>
      </c>
      <c r="M18" s="10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row>
    <row r="19" spans="1:92" s="10" customFormat="1" ht="7.5" customHeight="1" x14ac:dyDescent="0.2">
      <c r="A19" s="15"/>
      <c r="B19" s="11"/>
      <c r="C19" s="11"/>
      <c r="D19" s="11"/>
      <c r="E19" s="11"/>
      <c r="F19" s="108"/>
      <c r="G19" s="108"/>
      <c r="H19" s="108"/>
      <c r="I19" s="108"/>
      <c r="J19" s="11"/>
      <c r="K19" s="11"/>
      <c r="L19" s="11"/>
      <c r="M19" s="17"/>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row>
    <row r="20" spans="1:92" s="10" customFormat="1" ht="13.5" customHeight="1" thickBot="1" x14ac:dyDescent="0.25">
      <c r="A20" s="7"/>
      <c r="B20" s="8"/>
      <c r="C20" s="8"/>
      <c r="D20" s="309" t="s">
        <v>73</v>
      </c>
      <c r="E20" s="309"/>
      <c r="F20" s="309"/>
      <c r="G20" s="309"/>
      <c r="H20" s="4" t="s">
        <v>7</v>
      </c>
      <c r="I20" s="131" t="str">
        <f>IF(F18="","",F18)</f>
        <v/>
      </c>
      <c r="J20" s="4" t="s">
        <v>8</v>
      </c>
      <c r="K20" s="131" t="str">
        <f>IF(L18="","",L18)</f>
        <v/>
      </c>
      <c r="L20" s="374" t="s">
        <v>9</v>
      </c>
      <c r="M20" s="369" t="str">
        <f>IF(OR(H10="",F18="",L18=""),"",MROUND((F18+L18)/I21,0.1))</f>
        <v/>
      </c>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row>
    <row r="21" spans="1:92" s="10" customFormat="1" ht="13.5" customHeight="1" x14ac:dyDescent="0.2">
      <c r="A21" s="7"/>
      <c r="B21" s="8"/>
      <c r="C21" s="8"/>
      <c r="D21" s="309"/>
      <c r="E21" s="309"/>
      <c r="F21" s="309"/>
      <c r="G21" s="309"/>
      <c r="H21" s="19" t="s">
        <v>45</v>
      </c>
      <c r="I21" s="339" t="str">
        <f>+H10</f>
        <v/>
      </c>
      <c r="J21" s="340"/>
      <c r="K21" s="20" t="s">
        <v>39</v>
      </c>
      <c r="L21" s="374"/>
      <c r="M21" s="370"/>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row>
    <row r="22" spans="1:92" s="10" customFormat="1" ht="7.5" customHeight="1" x14ac:dyDescent="0.2">
      <c r="A22" s="7"/>
      <c r="B22" s="8"/>
      <c r="C22" s="8"/>
      <c r="D22" s="8"/>
      <c r="E22" s="4"/>
      <c r="F22" s="4"/>
      <c r="G22" s="4"/>
      <c r="H22" s="6"/>
      <c r="I22" s="6"/>
      <c r="J22" s="18"/>
      <c r="K22" s="18"/>
      <c r="L22" s="155"/>
      <c r="M22" s="5"/>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row>
    <row r="23" spans="1:92" s="10" customFormat="1" ht="13.5" customHeight="1" x14ac:dyDescent="0.2">
      <c r="A23" s="189" t="s">
        <v>60</v>
      </c>
      <c r="B23" s="190"/>
      <c r="C23" s="190"/>
      <c r="D23" s="190"/>
      <c r="E23" s="190"/>
      <c r="F23" s="190"/>
      <c r="G23" s="190"/>
      <c r="H23" s="190"/>
      <c r="I23" s="190"/>
      <c r="J23" s="190"/>
      <c r="K23" s="190"/>
      <c r="L23" s="190"/>
      <c r="M23" s="191"/>
      <c r="N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row>
    <row r="24" spans="1:92" s="10" customFormat="1" ht="13.5" customHeight="1" x14ac:dyDescent="0.2">
      <c r="A24" s="375" t="s">
        <v>64</v>
      </c>
      <c r="B24" s="341"/>
      <c r="C24" s="341"/>
      <c r="D24" s="341"/>
      <c r="E24" s="341" t="s">
        <v>10</v>
      </c>
      <c r="F24" s="341"/>
      <c r="G24" s="341"/>
      <c r="H24" s="341"/>
      <c r="I24" s="341"/>
      <c r="J24" s="341"/>
      <c r="K24" s="341"/>
      <c r="L24" s="341"/>
      <c r="M24" s="12"/>
      <c r="N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row>
    <row r="25" spans="1:92" s="10" customFormat="1" ht="13.5" customHeight="1" x14ac:dyDescent="0.2">
      <c r="A25" s="375"/>
      <c r="B25" s="341"/>
      <c r="C25" s="341"/>
      <c r="D25" s="341"/>
      <c r="E25" s="160">
        <v>7</v>
      </c>
      <c r="F25" s="153">
        <v>8</v>
      </c>
      <c r="G25" s="153">
        <v>9</v>
      </c>
      <c r="H25" s="153">
        <v>10</v>
      </c>
      <c r="I25" s="153">
        <v>11</v>
      </c>
      <c r="J25" s="153">
        <v>12</v>
      </c>
      <c r="K25" s="160">
        <v>13</v>
      </c>
      <c r="L25" s="159" t="s">
        <v>65</v>
      </c>
      <c r="M25" s="12"/>
      <c r="N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row>
    <row r="26" spans="1:92" s="10" customFormat="1" ht="13.5" customHeight="1" x14ac:dyDescent="0.2">
      <c r="A26" s="378" t="s">
        <v>79</v>
      </c>
      <c r="B26" s="379"/>
      <c r="C26" s="379"/>
      <c r="D26" s="125" t="str">
        <f>IF('Full Study Warrant Form'!I21="","",'Full Study Warrant Form'!I21)</f>
        <v/>
      </c>
      <c r="E26" s="179" t="s">
        <v>288</v>
      </c>
      <c r="F26" s="172"/>
      <c r="G26" s="179" t="s">
        <v>169</v>
      </c>
      <c r="H26" s="172"/>
      <c r="I26" s="23" t="s">
        <v>168</v>
      </c>
      <c r="J26" s="23" t="s">
        <v>167</v>
      </c>
      <c r="K26" s="23" t="s">
        <v>175</v>
      </c>
      <c r="L26" s="121" t="str">
        <f>+IF(D26="","",(IF(AND(D26&gt;=0,D26&lt;9),E25,(IF(AND(D26&gt;=9,D26&lt;10),G25,(IF(AND(D26&gt;=10,D26&lt;11),I25,(IF(AND(D26&gt;=11,D26&lt;12),J25,(IF(D26&gt;=12,K25,"No Data")))))))))))</f>
        <v/>
      </c>
      <c r="M26" s="12"/>
      <c r="N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row>
    <row r="27" spans="1:92" s="10" customFormat="1" ht="13.5" customHeight="1" x14ac:dyDescent="0.2">
      <c r="A27" s="378" t="s">
        <v>80</v>
      </c>
      <c r="B27" s="379"/>
      <c r="C27" s="379"/>
      <c r="D27" s="125" t="str">
        <f>IF('Full Study Warrant Form'!I22="","",'Full Study Warrant Form'!I22)</f>
        <v/>
      </c>
      <c r="E27" s="23" t="s">
        <v>289</v>
      </c>
      <c r="F27" s="23" t="s">
        <v>170</v>
      </c>
      <c r="G27" s="23" t="s">
        <v>171</v>
      </c>
      <c r="H27" s="23" t="s">
        <v>172</v>
      </c>
      <c r="I27" s="23" t="s">
        <v>173</v>
      </c>
      <c r="J27" s="23" t="s">
        <v>174</v>
      </c>
      <c r="K27" s="23" t="s">
        <v>176</v>
      </c>
      <c r="L27" s="121" t="str">
        <f>+IF(D27="","",(IF(D27&lt;1,E25,(IF(AND(D27&gt;=1,D27&lt;2),F25,(IF(AND(D27&gt;=2,D27&lt;3),G25,(IF(AND(D27&gt;=3,D27&lt;4),H25,(IF(AND(D27&gt;=4,D27&lt;5),I25,(IF(AND(D27&gt;=5,D27&lt;6),J25,(IF(D27&gt;=6,K25,"No Data")))))))))))))))</f>
        <v/>
      </c>
      <c r="M27" s="12"/>
      <c r="N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row>
    <row r="28" spans="1:92" s="10" customFormat="1" ht="13.5" customHeight="1" x14ac:dyDescent="0.2">
      <c r="A28" s="376" t="s">
        <v>75</v>
      </c>
      <c r="B28" s="377"/>
      <c r="C28" s="377"/>
      <c r="D28" s="127" t="str">
        <f>IF(OR(D33="",D35="",H35=""),"",K34)</f>
        <v/>
      </c>
      <c r="E28" s="23" t="s">
        <v>19</v>
      </c>
      <c r="F28" s="23" t="s">
        <v>34</v>
      </c>
      <c r="G28" s="23" t="s">
        <v>35</v>
      </c>
      <c r="H28" s="23" t="s">
        <v>36</v>
      </c>
      <c r="I28" s="23" t="s">
        <v>37</v>
      </c>
      <c r="J28" s="23" t="s">
        <v>38</v>
      </c>
      <c r="K28" s="23" t="s">
        <v>177</v>
      </c>
      <c r="L28" s="121" t="str">
        <f>IF(D28="","",IF(D28&gt;6.2,E25,(IF(AND(D28&gt;5.1,D28&lt;=6.2),F25,(IF(AND(D28&gt;4,D28&lt;=5.1),G25,(IF(AND(D28&gt;3.4,D28&lt;=4),H25,(IF(AND(D28&gt;2.8,D28&lt;=3.4),I25,(IF(AND(D28&gt;2.2,D28&lt;=2.8),J25,(IF(AND(D28&gt;=0,D28&lt;=2.2),K25,"No Data"))))))))))))))</f>
        <v/>
      </c>
      <c r="M28" s="12"/>
      <c r="N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row>
    <row r="29" spans="1:92" s="10" customFormat="1" ht="13.5" customHeight="1" x14ac:dyDescent="0.2">
      <c r="A29" s="376" t="s">
        <v>282</v>
      </c>
      <c r="B29" s="377"/>
      <c r="C29" s="377"/>
      <c r="D29" s="127" t="str">
        <f>IF('Full Study Warrant Form'!I26="","",'Full Study Warrant Form'!I26)</f>
        <v/>
      </c>
      <c r="E29" s="342" t="s">
        <v>279</v>
      </c>
      <c r="F29" s="343"/>
      <c r="G29" s="343"/>
      <c r="H29" s="343"/>
      <c r="I29" s="343"/>
      <c r="J29" s="343"/>
      <c r="K29" s="344"/>
      <c r="L29" s="121" t="str">
        <f>IF(AND(D29&lt;&gt;"",D29="High"),-4,IF(AND(D29&lt;&gt;"",D29="Not High"),0,""))</f>
        <v/>
      </c>
      <c r="M29" s="12"/>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row>
    <row r="30" spans="1:92" s="10" customFormat="1" ht="7.5" customHeight="1" x14ac:dyDescent="0.2">
      <c r="A30" s="13"/>
      <c r="B30" s="108"/>
      <c r="C30" s="108"/>
      <c r="D30" s="108"/>
      <c r="E30" s="108"/>
      <c r="F30" s="11"/>
      <c r="G30" s="108"/>
      <c r="H30" s="108"/>
      <c r="I30" s="8"/>
      <c r="J30" s="8"/>
      <c r="K30" s="16"/>
      <c r="L30" s="8"/>
      <c r="M30" s="12"/>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row>
    <row r="31" spans="1:92" s="10" customFormat="1" ht="13.5" customHeight="1" x14ac:dyDescent="0.2">
      <c r="A31" s="115"/>
      <c r="B31" s="110" t="s">
        <v>154</v>
      </c>
      <c r="C31" s="112" t="s">
        <v>137</v>
      </c>
      <c r="D31" s="128" t="str">
        <f>IF('Full Study Warrant Form'!I23="","",'Full Study Warrant Form'!I23)</f>
        <v/>
      </c>
      <c r="E31" s="111" t="s">
        <v>138</v>
      </c>
      <c r="F31" s="128" t="str">
        <f>IF('Full Study Warrant Form'!I24="","",'Full Study Warrant Form'!I24)</f>
        <v/>
      </c>
      <c r="G31" s="110" t="s">
        <v>139</v>
      </c>
      <c r="H31" s="128" t="str">
        <f>IF('Full Study Warrant Form'!I25="","",'Full Study Warrant Form'!I25)</f>
        <v/>
      </c>
      <c r="I31" s="309" t="s">
        <v>76</v>
      </c>
      <c r="J31" s="309"/>
      <c r="K31" s="309"/>
      <c r="L31" s="309"/>
      <c r="M31" s="122" t="str">
        <f>IF(OR(L26="",L27="",L28="",L29=""),"",SUM(L26:L29))</f>
        <v/>
      </c>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row>
    <row r="32" spans="1:92" s="10" customFormat="1" ht="15" customHeight="1" x14ac:dyDescent="0.2">
      <c r="A32" s="15"/>
      <c r="B32" s="112" t="s">
        <v>155</v>
      </c>
      <c r="C32" s="323" t="s">
        <v>140</v>
      </c>
      <c r="D32" s="323"/>
      <c r="E32" s="323" t="s">
        <v>141</v>
      </c>
      <c r="F32" s="323"/>
      <c r="G32" s="323" t="s">
        <v>142</v>
      </c>
      <c r="H32" s="323"/>
      <c r="I32" s="4"/>
      <c r="J32" s="4"/>
      <c r="K32" s="4"/>
      <c r="L32" s="4"/>
      <c r="M32" s="12"/>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row>
    <row r="33" spans="1:92" s="10" customFormat="1" ht="6.75" customHeight="1" x14ac:dyDescent="0.2">
      <c r="A33" s="7"/>
      <c r="B33" s="119"/>
      <c r="C33" s="120"/>
      <c r="D33" s="313" t="str">
        <f>IF(AND(D31&lt;&gt;"",F31&lt;&gt;"",H31&lt;&gt;""),D31*1+F31*2+H31*4,"")</f>
        <v/>
      </c>
      <c r="E33" s="324" t="s">
        <v>146</v>
      </c>
      <c r="F33" s="318"/>
      <c r="G33" s="383">
        <v>1000000</v>
      </c>
      <c r="H33" s="327"/>
      <c r="I33" s="327"/>
      <c r="J33" s="4"/>
      <c r="K33" s="8"/>
      <c r="L33" s="8"/>
      <c r="M33" s="12"/>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row>
    <row r="34" spans="1:92" s="10" customFormat="1" ht="6.75" customHeight="1" thickBot="1" x14ac:dyDescent="0.25">
      <c r="A34" s="310" t="s">
        <v>74</v>
      </c>
      <c r="B34" s="311"/>
      <c r="C34" s="312"/>
      <c r="D34" s="314"/>
      <c r="E34" s="325"/>
      <c r="F34" s="326"/>
      <c r="G34" s="384"/>
      <c r="H34" s="328"/>
      <c r="I34" s="328"/>
      <c r="J34" s="323" t="s">
        <v>9</v>
      </c>
      <c r="K34" s="315" t="str">
        <f>IF(AND(D33&lt;&gt;"",D35&lt;&gt;"",H35&lt;&gt;""),2740*D33/(D35*3*H35),"")</f>
        <v/>
      </c>
      <c r="L34" s="8"/>
      <c r="M34" s="12"/>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row>
    <row r="35" spans="1:92" s="10" customFormat="1" ht="6.75" customHeight="1" x14ac:dyDescent="0.2">
      <c r="A35" s="310"/>
      <c r="B35" s="311"/>
      <c r="C35" s="312"/>
      <c r="D35" s="307" t="str">
        <f>IF('Full Study Warrant Form'!S11="","",'Full Study Warrant Form'!S11)</f>
        <v/>
      </c>
      <c r="E35" s="317" t="s">
        <v>143</v>
      </c>
      <c r="F35" s="321" t="s">
        <v>145</v>
      </c>
      <c r="G35" s="319" t="s">
        <v>147</v>
      </c>
      <c r="H35" s="307" t="str">
        <f>+H10</f>
        <v/>
      </c>
      <c r="I35" s="317" t="s">
        <v>144</v>
      </c>
      <c r="J35" s="323"/>
      <c r="K35" s="316"/>
      <c r="L35" s="8"/>
      <c r="M35" s="12"/>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row>
    <row r="36" spans="1:92" s="10" customFormat="1" ht="6.75" customHeight="1" x14ac:dyDescent="0.2">
      <c r="A36" s="114"/>
      <c r="B36" s="113"/>
      <c r="C36" s="113"/>
      <c r="D36" s="308"/>
      <c r="E36" s="318"/>
      <c r="F36" s="322"/>
      <c r="G36" s="320"/>
      <c r="H36" s="308"/>
      <c r="I36" s="318"/>
      <c r="J36" s="161"/>
      <c r="K36" s="161"/>
      <c r="L36" s="161"/>
      <c r="M36" s="12"/>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c r="BH36" s="9"/>
      <c r="BI36" s="9"/>
      <c r="BJ36" s="9"/>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c r="CL36" s="9"/>
      <c r="CM36" s="9"/>
      <c r="CN36" s="9"/>
    </row>
    <row r="37" spans="1:92" s="10" customFormat="1" ht="8.25" customHeight="1" x14ac:dyDescent="0.2">
      <c r="A37" s="7"/>
      <c r="B37" s="8"/>
      <c r="C37" s="8"/>
      <c r="D37" s="8"/>
      <c r="E37" s="8"/>
      <c r="F37" s="8"/>
      <c r="G37" s="8"/>
      <c r="H37" s="8"/>
      <c r="I37" s="8"/>
      <c r="J37" s="8"/>
      <c r="K37" s="8"/>
      <c r="L37" s="8"/>
      <c r="M37" s="12"/>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c r="BR37" s="9"/>
      <c r="BS37" s="9"/>
      <c r="BT37" s="9"/>
      <c r="BU37" s="9"/>
      <c r="BV37" s="9"/>
      <c r="BW37" s="9"/>
      <c r="BX37" s="9"/>
      <c r="BY37" s="9"/>
      <c r="BZ37" s="9"/>
      <c r="CA37" s="9"/>
      <c r="CB37" s="9"/>
      <c r="CC37" s="9"/>
      <c r="CD37" s="9"/>
      <c r="CE37" s="9"/>
      <c r="CF37" s="9"/>
      <c r="CG37" s="9"/>
      <c r="CH37" s="9"/>
      <c r="CI37" s="9"/>
      <c r="CJ37" s="9"/>
      <c r="CK37" s="9"/>
      <c r="CL37" s="9"/>
      <c r="CM37" s="9"/>
      <c r="CN37" s="9"/>
    </row>
    <row r="38" spans="1:92" s="10" customFormat="1" ht="13.5" customHeight="1" x14ac:dyDescent="0.2">
      <c r="A38" s="385" t="s">
        <v>61</v>
      </c>
      <c r="B38" s="386"/>
      <c r="C38" s="386"/>
      <c r="D38" s="386"/>
      <c r="E38" s="386"/>
      <c r="F38" s="386"/>
      <c r="G38" s="386"/>
      <c r="H38" s="386"/>
      <c r="I38" s="386"/>
      <c r="J38" s="386"/>
      <c r="K38" s="386"/>
      <c r="L38" s="386"/>
      <c r="M38" s="387"/>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c r="BR38" s="9"/>
      <c r="BS38" s="9"/>
      <c r="BT38" s="9"/>
      <c r="BU38" s="9"/>
      <c r="BV38" s="9"/>
      <c r="BW38" s="9"/>
      <c r="BX38" s="9"/>
      <c r="BY38" s="9"/>
      <c r="BZ38" s="9"/>
      <c r="CA38" s="9"/>
      <c r="CB38" s="9"/>
      <c r="CC38" s="9"/>
      <c r="CD38" s="9"/>
      <c r="CE38" s="9"/>
      <c r="CF38" s="9"/>
      <c r="CG38" s="9"/>
      <c r="CH38" s="9"/>
      <c r="CI38" s="9"/>
      <c r="CJ38" s="9"/>
      <c r="CK38" s="9"/>
      <c r="CL38" s="9"/>
      <c r="CM38" s="9"/>
      <c r="CN38" s="9"/>
    </row>
    <row r="39" spans="1:92" s="10" customFormat="1" ht="13.5" customHeight="1" x14ac:dyDescent="0.2">
      <c r="A39" s="415" t="s">
        <v>64</v>
      </c>
      <c r="B39" s="416"/>
      <c r="C39" s="416"/>
      <c r="D39" s="413" t="s">
        <v>10</v>
      </c>
      <c r="E39" s="413"/>
      <c r="F39" s="413"/>
      <c r="G39" s="413"/>
      <c r="H39" s="413"/>
      <c r="I39" s="413"/>
      <c r="J39" s="413"/>
      <c r="K39" s="413"/>
      <c r="L39" s="413"/>
      <c r="M39" s="414"/>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row>
    <row r="40" spans="1:92" s="10" customFormat="1" ht="13.5" customHeight="1" x14ac:dyDescent="0.2">
      <c r="A40" s="415"/>
      <c r="B40" s="416"/>
      <c r="C40" s="416"/>
      <c r="D40" s="160">
        <v>25</v>
      </c>
      <c r="E40" s="160">
        <v>30</v>
      </c>
      <c r="F40" s="160">
        <v>35</v>
      </c>
      <c r="G40" s="160">
        <v>40</v>
      </c>
      <c r="H40" s="160">
        <v>45</v>
      </c>
      <c r="I40" s="160">
        <v>50</v>
      </c>
      <c r="J40" s="160">
        <v>55</v>
      </c>
      <c r="K40" s="160">
        <v>60</v>
      </c>
      <c r="L40" s="160">
        <v>65</v>
      </c>
      <c r="M40" s="40" t="s">
        <v>65</v>
      </c>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c r="CF40" s="9"/>
      <c r="CG40" s="9"/>
      <c r="CH40" s="9"/>
      <c r="CI40" s="9"/>
      <c r="CJ40" s="9"/>
      <c r="CK40" s="9"/>
      <c r="CL40" s="9"/>
      <c r="CM40" s="9"/>
      <c r="CN40" s="9"/>
    </row>
    <row r="41" spans="1:92" s="10" customFormat="1" ht="13.5" customHeight="1" x14ac:dyDescent="0.2">
      <c r="A41" s="157" t="s">
        <v>77</v>
      </c>
      <c r="B41" s="158"/>
      <c r="C41" s="129" t="str">
        <f>IF(M20="","",M20)</f>
        <v/>
      </c>
      <c r="D41" s="24" t="s">
        <v>179</v>
      </c>
      <c r="E41" s="24" t="s">
        <v>180</v>
      </c>
      <c r="F41" s="24" t="s">
        <v>181</v>
      </c>
      <c r="G41" s="24" t="s">
        <v>182</v>
      </c>
      <c r="H41" s="24" t="s">
        <v>183</v>
      </c>
      <c r="I41" s="24" t="s">
        <v>184</v>
      </c>
      <c r="J41" s="24" t="s">
        <v>185</v>
      </c>
      <c r="K41" s="24" t="s">
        <v>186</v>
      </c>
      <c r="L41" s="25" t="s">
        <v>187</v>
      </c>
      <c r="M41" s="123" t="str">
        <f>IF(M20="","",IF(C41&lt;=5,L40,(IF(AND(C41&gt;5,C41&lt;=10),K40,(IF(AND(C41&lt;=20,C41&gt;10),J40,(IF(AND(C41&lt;=30,C41&gt;20),I40,(IF(AND(C41&lt;=40,C41&gt;30),H40,(IF(AND(C41&lt;=50,C41&gt;40),G40,(IF(AND(C41&lt;=60,C41&gt;50),F40,(IF(AND(C41&lt;=70,C41&gt;60),E40,(IF(C41&gt;70,D40,"No Data"))))))))))))))))))</f>
        <v/>
      </c>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row>
    <row r="42" spans="1:92" s="10" customFormat="1" ht="13.5" customHeight="1" x14ac:dyDescent="0.2">
      <c r="A42" s="173" t="s">
        <v>78</v>
      </c>
      <c r="B42" s="174"/>
      <c r="C42" s="126" t="str">
        <f>+M31</f>
        <v/>
      </c>
      <c r="D42" s="180" t="s">
        <v>127</v>
      </c>
      <c r="E42" s="23" t="s">
        <v>126</v>
      </c>
      <c r="F42" s="23" t="s">
        <v>125</v>
      </c>
      <c r="G42" s="23" t="s">
        <v>124</v>
      </c>
      <c r="H42" s="23" t="s">
        <v>49</v>
      </c>
      <c r="I42" s="23" t="s">
        <v>50</v>
      </c>
      <c r="J42" s="23" t="s">
        <v>51</v>
      </c>
      <c r="K42" s="23">
        <v>38</v>
      </c>
      <c r="L42" s="23">
        <v>39</v>
      </c>
      <c r="M42" s="123" t="str">
        <f>IF(M31="","",IF(C42&lt;=25,D40,(IF(AND(C42&gt;=26,C42&lt;=27),E40,(IF(AND(C42&gt;=28,C42&lt;=29),F40,(IF(AND(C42&gt;=30,C42&lt;=31),G40,(IF(AND(C42&gt;=32,C42&lt;=33),H40,(IF(AND(C42&gt;=34,C42&lt;=35),I40,(IF(AND(C42&gt;=36,C42&lt;=37),J40,(IF(C42=38,K40,(IF(C42=39,L40,"No Data"))))))))))))))))))</f>
        <v/>
      </c>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row>
    <row r="43" spans="1:92" s="10" customFormat="1" ht="13.5" customHeight="1" x14ac:dyDescent="0.2">
      <c r="A43" s="411" t="str">
        <f>IF(AND('Full Study Warrant Form'!I27="Yes",'Full Study Warrant Form'!I26="High"),"* 50th Percentile Speed",(IF(OR('Full Study Warrant Form'!I27="NO",'Full Study Warrant Form'!I26="Not High"),"* 85th Percentile Speed","*Speed  (50th % or 85th %)")))</f>
        <v>*Speed  (50th % or 85th %)</v>
      </c>
      <c r="B43" s="412"/>
      <c r="C43" s="126" t="str">
        <f>IF(AND('Full Study Warrant Form'!I28&lt;&gt;"",A43="* 50th Percentile Speed"),'Full Study Warrant Form'!I28,IF(AND('Full Study Warrant Form'!I29&lt;&gt;"",A43="* 85th Percentile Speed"),'Full Study Warrant Form'!I29,""))</f>
        <v/>
      </c>
      <c r="D43" s="23" t="s">
        <v>189</v>
      </c>
      <c r="E43" s="23" t="s">
        <v>58</v>
      </c>
      <c r="F43" s="23" t="s">
        <v>57</v>
      </c>
      <c r="G43" s="23" t="s">
        <v>56</v>
      </c>
      <c r="H43" s="23" t="s">
        <v>55</v>
      </c>
      <c r="I43" s="23" t="s">
        <v>54</v>
      </c>
      <c r="J43" s="23" t="s">
        <v>53</v>
      </c>
      <c r="K43" s="23" t="s">
        <v>52</v>
      </c>
      <c r="L43" s="23" t="s">
        <v>188</v>
      </c>
      <c r="M43" s="123" t="str">
        <f>IF(C43="","",(IF(C43&lt;=27,D40,(IF(AND(C43&gt;=28,C43&lt;33),E40,(IF(AND(C43&gt;=33,C43&lt;38),F40,(IF(AND(C43&gt;=38,C43&lt;43),G40,(IF(AND(C43&gt;=43,C43&lt;48),H40,(IF(AND(C43&gt;=48,C43&lt;53),I40,(IF(AND(C43&gt;=53,C43&lt;58),J40,(IF(AND(C43&gt;=58,C43&lt;63),K40,(IF(C43&gt;=63,L40,"No Data")))))))))))))))))))</f>
        <v/>
      </c>
      <c r="N43" s="9"/>
      <c r="O43" s="144"/>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row>
    <row r="44" spans="1:92" s="10" customFormat="1" ht="13.5" customHeight="1" x14ac:dyDescent="0.2">
      <c r="A44" s="173" t="s">
        <v>160</v>
      </c>
      <c r="B44" s="126" t="str">
        <f>IF('Full Study Warrant Form'!G30="","",'Full Study Warrant Form'!G30)</f>
        <v/>
      </c>
      <c r="C44" s="126" t="str">
        <f>IF('Full Study Warrant Form'!K30="","",'Full Study Warrant Form'!K30)</f>
        <v/>
      </c>
      <c r="D44" s="23" t="s">
        <v>291</v>
      </c>
      <c r="E44" s="23" t="s">
        <v>292</v>
      </c>
      <c r="F44" s="23" t="s">
        <v>293</v>
      </c>
      <c r="G44" s="23" t="s">
        <v>294</v>
      </c>
      <c r="H44" s="23" t="s">
        <v>295</v>
      </c>
      <c r="I44" s="23" t="s">
        <v>296</v>
      </c>
      <c r="J44" s="23" t="s">
        <v>297</v>
      </c>
      <c r="K44" s="23" t="s">
        <v>298</v>
      </c>
      <c r="L44" s="23" t="s">
        <v>299</v>
      </c>
      <c r="M44" s="123" t="str">
        <f>IF(B44="","",(IF(B44&lt;19,D40,(IF(AND(B44&gt;=19,B44&lt;24),E40,(IF(AND(B44&gt;=24,B44&lt;29),F40,(IF(AND(B44&gt;=29,B44&lt;34),G40,(IF(AND(B44&gt;=34,B44&lt;39),H40,(IF(AND(B44&gt;=39,B44&lt;44),I40,(IF(AND(B44&gt;=44,B44&lt;49),J40,(IF(AND(B44&gt;=49,B44&lt;54),K40,(IF(B44&gt;=54,L40,"No Data")))))))))))))))))))</f>
        <v/>
      </c>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row>
    <row r="45" spans="1:92" s="10" customFormat="1" ht="13.5" customHeight="1" x14ac:dyDescent="0.2">
      <c r="A45" s="411" t="s">
        <v>102</v>
      </c>
      <c r="B45" s="412"/>
      <c r="C45" s="126" t="str">
        <f>IF('Full Study Warrant Form'!I31="","",'Full Study Warrant Form'!I31)</f>
        <v/>
      </c>
      <c r="D45" s="23" t="s">
        <v>11</v>
      </c>
      <c r="E45" s="23" t="s">
        <v>13</v>
      </c>
      <c r="F45" s="23" t="s">
        <v>14</v>
      </c>
      <c r="G45" s="23" t="s">
        <v>15</v>
      </c>
      <c r="H45" s="23" t="s">
        <v>16</v>
      </c>
      <c r="I45" s="23" t="s">
        <v>17</v>
      </c>
      <c r="J45" s="23" t="s">
        <v>18</v>
      </c>
      <c r="K45" s="26" t="s">
        <v>48</v>
      </c>
      <c r="L45" s="27"/>
      <c r="M45" s="123" t="str">
        <f>IF(C45="","",(IF(C45="C",D40,(IF(C45="B3",E40,(IF(C45="B2",F40,(IF(C45="B1",G40,(IF(C45="A3",H40,(IF(C45="A2",I40,(IF(C45="A1",J40,(IF(C45="DIV",K40,"")))))))))))))))))</f>
        <v/>
      </c>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row>
    <row r="46" spans="1:92" s="10" customFormat="1" ht="7.5" customHeight="1" x14ac:dyDescent="0.2">
      <c r="A46" s="389" t="s">
        <v>290</v>
      </c>
      <c r="B46" s="390"/>
      <c r="C46" s="390"/>
      <c r="D46" s="390"/>
      <c r="E46" s="390"/>
      <c r="F46" s="390"/>
      <c r="G46" s="390"/>
      <c r="H46" s="390"/>
      <c r="I46" s="390"/>
      <c r="J46" s="108"/>
      <c r="K46" s="108"/>
      <c r="L46" s="108"/>
      <c r="M46" s="22"/>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row>
    <row r="47" spans="1:92" s="10" customFormat="1" ht="6" customHeight="1" x14ac:dyDescent="0.2">
      <c r="A47" s="391"/>
      <c r="B47" s="392"/>
      <c r="C47" s="392"/>
      <c r="D47" s="392"/>
      <c r="E47" s="392"/>
      <c r="F47" s="392"/>
      <c r="G47" s="392"/>
      <c r="H47" s="392"/>
      <c r="I47" s="392"/>
      <c r="J47" s="309" t="s">
        <v>72</v>
      </c>
      <c r="K47" s="309"/>
      <c r="L47" s="309"/>
      <c r="M47" s="418" t="str">
        <f>IF(OR(M41="",M42="",M43="",M44="",M45=""),"",SUM(M41:M45))</f>
        <v/>
      </c>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row>
    <row r="48" spans="1:92" s="10" customFormat="1" ht="6" customHeight="1" x14ac:dyDescent="0.2">
      <c r="A48" s="167"/>
      <c r="B48" s="168"/>
      <c r="C48" s="168"/>
      <c r="D48" s="168"/>
      <c r="E48" s="168"/>
      <c r="F48" s="168"/>
      <c r="G48" s="168"/>
      <c r="H48" s="8"/>
      <c r="I48" s="8"/>
      <c r="J48" s="309"/>
      <c r="K48" s="309"/>
      <c r="L48" s="309"/>
      <c r="M48" s="41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row>
    <row r="49" spans="1:92" s="10" customFormat="1" ht="8.25" customHeight="1" x14ac:dyDescent="0.2">
      <c r="A49" s="151"/>
      <c r="B49" s="152"/>
      <c r="C49" s="152"/>
      <c r="D49" s="152"/>
      <c r="E49" s="152"/>
      <c r="F49" s="152"/>
      <c r="G49" s="152"/>
      <c r="H49" s="8"/>
      <c r="I49" s="8"/>
      <c r="J49" s="156"/>
      <c r="K49" s="156"/>
      <c r="L49" s="156"/>
      <c r="M49" s="12"/>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row>
    <row r="50" spans="1:92" s="10" customFormat="1" ht="6.75" customHeight="1" x14ac:dyDescent="0.2">
      <c r="A50" s="142"/>
      <c r="B50" s="143"/>
      <c r="C50" s="143"/>
      <c r="D50" s="143"/>
      <c r="E50" s="8"/>
      <c r="F50" s="47"/>
      <c r="G50" s="47"/>
      <c r="H50" s="406" t="str">
        <f>+M47</f>
        <v/>
      </c>
      <c r="I50" s="374" t="s">
        <v>81</v>
      </c>
      <c r="J50" s="374"/>
      <c r="K50" s="8"/>
      <c r="L50" s="8"/>
      <c r="M50" s="12"/>
      <c r="N50" s="9"/>
      <c r="O50" s="388"/>
      <c r="P50" s="388"/>
      <c r="Q50" s="388"/>
      <c r="R50" s="388"/>
      <c r="S50" s="388"/>
      <c r="T50" s="388"/>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row>
    <row r="51" spans="1:92" s="10" customFormat="1" ht="6.75" customHeight="1" thickBot="1" x14ac:dyDescent="0.25">
      <c r="A51" s="142"/>
      <c r="B51" s="143"/>
      <c r="C51" s="143"/>
      <c r="D51" s="143"/>
      <c r="E51" s="417" t="s">
        <v>278</v>
      </c>
      <c r="F51" s="417"/>
      <c r="G51" s="417"/>
      <c r="H51" s="407"/>
      <c r="I51" s="420"/>
      <c r="J51" s="420"/>
      <c r="K51" s="374" t="s">
        <v>9</v>
      </c>
      <c r="L51" s="409" t="str">
        <f>IF(M47="","",MAX(MROUND('Full Study Warrant Form'!I28,5),(M47/5)))</f>
        <v/>
      </c>
      <c r="M51" s="408" t="s">
        <v>12</v>
      </c>
      <c r="N51" s="9"/>
      <c r="O51" s="388"/>
      <c r="P51" s="388"/>
      <c r="Q51" s="388"/>
      <c r="R51" s="388"/>
      <c r="S51" s="388"/>
      <c r="T51" s="388"/>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row>
    <row r="52" spans="1:92" s="10" customFormat="1" ht="6.75" customHeight="1" x14ac:dyDescent="0.2">
      <c r="A52" s="142"/>
      <c r="B52" s="143"/>
      <c r="C52" s="143"/>
      <c r="D52" s="143"/>
      <c r="E52" s="417"/>
      <c r="F52" s="417"/>
      <c r="G52" s="417"/>
      <c r="H52" s="405">
        <v>5</v>
      </c>
      <c r="I52" s="405" t="s">
        <v>82</v>
      </c>
      <c r="J52" s="405"/>
      <c r="K52" s="374"/>
      <c r="L52" s="410"/>
      <c r="M52" s="408"/>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row>
    <row r="53" spans="1:92" s="10" customFormat="1" ht="7.5" customHeight="1" x14ac:dyDescent="0.2">
      <c r="A53" s="142"/>
      <c r="B53" s="143"/>
      <c r="D53" s="143"/>
      <c r="E53" s="422" t="s">
        <v>300</v>
      </c>
      <c r="F53" s="422"/>
      <c r="G53" s="422"/>
      <c r="H53" s="374"/>
      <c r="I53" s="374"/>
      <c r="J53" s="374"/>
      <c r="K53" s="8"/>
      <c r="L53" s="155"/>
      <c r="M53" s="132"/>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row>
    <row r="54" spans="1:92" s="10" customFormat="1" ht="6.75" customHeight="1" x14ac:dyDescent="0.2">
      <c r="A54" s="61"/>
      <c r="B54" s="41"/>
      <c r="C54" s="143"/>
      <c r="D54" s="143"/>
      <c r="E54" s="422"/>
      <c r="F54" s="422"/>
      <c r="G54" s="422"/>
      <c r="H54" s="8"/>
      <c r="I54" s="233" t="s">
        <v>153</v>
      </c>
      <c r="J54" s="233"/>
      <c r="K54" s="403" t="s">
        <v>9</v>
      </c>
      <c r="L54" s="401" t="str">
        <f>IF('Full Study Warrant Form'!L36&lt;&gt;"",'Full Study Warrant Form'!L36,"")</f>
        <v/>
      </c>
      <c r="M54" s="404" t="s">
        <v>12</v>
      </c>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row>
    <row r="55" spans="1:92" s="10" customFormat="1" ht="6.75" customHeight="1" x14ac:dyDescent="0.2">
      <c r="A55" s="13"/>
      <c r="C55" s="143"/>
      <c r="D55" s="143"/>
      <c r="E55" s="422"/>
      <c r="F55" s="422"/>
      <c r="G55" s="422"/>
      <c r="H55" s="8"/>
      <c r="I55" s="233"/>
      <c r="J55" s="233"/>
      <c r="K55" s="403"/>
      <c r="L55" s="402"/>
      <c r="M55" s="404"/>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row>
    <row r="56" spans="1:92" s="10" customFormat="1" ht="7.5" customHeight="1" x14ac:dyDescent="0.2">
      <c r="A56" s="13"/>
      <c r="E56" s="422"/>
      <c r="F56" s="422"/>
      <c r="G56" s="422"/>
      <c r="H56" s="162"/>
      <c r="I56" s="162"/>
      <c r="J56" s="108"/>
      <c r="K56" s="108"/>
      <c r="L56" s="108"/>
      <c r="M56" s="10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row>
    <row r="57" spans="1:92" s="10" customFormat="1" ht="13.5" customHeight="1" x14ac:dyDescent="0.2">
      <c r="A57" s="7"/>
      <c r="B57" s="8"/>
      <c r="C57" s="8"/>
      <c r="D57" s="8"/>
      <c r="E57" s="8"/>
      <c r="F57" s="8"/>
      <c r="G57" s="8"/>
      <c r="H57" s="364" t="s">
        <v>178</v>
      </c>
      <c r="I57" s="364"/>
      <c r="J57" s="364"/>
      <c r="K57" s="162" t="s">
        <v>9</v>
      </c>
      <c r="L57" s="130" t="str">
        <f>IF('Full Study Warrant Form'!S36="","",'Full Study Warrant Form'!S36)</f>
        <v/>
      </c>
      <c r="M57" s="163" t="s">
        <v>12</v>
      </c>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row>
    <row r="58" spans="1:92" s="10" customFormat="1" ht="7.5" customHeight="1" x14ac:dyDescent="0.2">
      <c r="A58" s="7"/>
      <c r="B58" s="8"/>
      <c r="C58" s="8"/>
      <c r="D58" s="8"/>
      <c r="E58" s="8"/>
      <c r="F58" s="8"/>
      <c r="G58" s="8"/>
      <c r="H58" s="150"/>
      <c r="I58" s="150"/>
      <c r="J58" s="150"/>
      <c r="K58" s="162"/>
      <c r="L58" s="162"/>
      <c r="M58" s="163"/>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row>
    <row r="59" spans="1:92" s="10" customFormat="1" ht="13.5" customHeight="1" x14ac:dyDescent="0.2">
      <c r="A59" s="189" t="s">
        <v>150</v>
      </c>
      <c r="B59" s="190"/>
      <c r="C59" s="190"/>
      <c r="D59" s="190"/>
      <c r="E59" s="190"/>
      <c r="F59" s="190"/>
      <c r="G59" s="190"/>
      <c r="H59" s="190"/>
      <c r="I59" s="190"/>
      <c r="J59" s="190"/>
      <c r="K59" s="190"/>
      <c r="L59" s="190"/>
      <c r="M59" s="191"/>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row>
    <row r="60" spans="1:92" s="10" customFormat="1" ht="13.5" customHeight="1" x14ac:dyDescent="0.2">
      <c r="A60" s="371" t="str">
        <f>IF('Full Study Warrant Form'!A39:X39="","",'Full Study Warrant Form'!A39:X39)</f>
        <v/>
      </c>
      <c r="B60" s="372"/>
      <c r="C60" s="372"/>
      <c r="D60" s="372"/>
      <c r="E60" s="372"/>
      <c r="F60" s="372"/>
      <c r="G60" s="372"/>
      <c r="H60" s="372"/>
      <c r="I60" s="372"/>
      <c r="J60" s="372"/>
      <c r="K60" s="372"/>
      <c r="L60" s="372"/>
      <c r="M60" s="373"/>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row>
    <row r="61" spans="1:92" s="10" customFormat="1" ht="13.5" customHeight="1" x14ac:dyDescent="0.2">
      <c r="A61" s="352" t="str">
        <f>IF('Full Study Warrant Form'!A40:W40="","",'Full Study Warrant Form'!A40:W40)</f>
        <v/>
      </c>
      <c r="B61" s="353"/>
      <c r="C61" s="353"/>
      <c r="D61" s="353"/>
      <c r="E61" s="353"/>
      <c r="F61" s="353"/>
      <c r="G61" s="353"/>
      <c r="H61" s="353"/>
      <c r="I61" s="353"/>
      <c r="J61" s="353"/>
      <c r="K61" s="353"/>
      <c r="L61" s="353"/>
      <c r="M61" s="354"/>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row>
    <row r="62" spans="1:92" s="10" customFormat="1" ht="13.5" customHeight="1" x14ac:dyDescent="0.2">
      <c r="A62" s="352" t="str">
        <f>IF('Full Study Warrant Form'!A41:W41="","",'Full Study Warrant Form'!A41:W41)</f>
        <v/>
      </c>
      <c r="B62" s="353"/>
      <c r="C62" s="353"/>
      <c r="D62" s="353"/>
      <c r="E62" s="353"/>
      <c r="F62" s="353"/>
      <c r="G62" s="353"/>
      <c r="H62" s="353"/>
      <c r="I62" s="353"/>
      <c r="J62" s="353"/>
      <c r="K62" s="353"/>
      <c r="L62" s="353"/>
      <c r="M62" s="354"/>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row>
    <row r="63" spans="1:92" s="10" customFormat="1" ht="7.5" customHeight="1" x14ac:dyDescent="0.2">
      <c r="A63" s="31"/>
      <c r="B63" s="164"/>
      <c r="C63" s="164"/>
      <c r="D63" s="164"/>
      <c r="E63" s="164"/>
      <c r="F63" s="164"/>
      <c r="G63" s="164"/>
      <c r="H63" s="164"/>
      <c r="I63" s="164"/>
      <c r="J63" s="164"/>
      <c r="K63" s="164"/>
      <c r="L63" s="164"/>
      <c r="M63" s="32"/>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row>
    <row r="64" spans="1:92" s="10" customFormat="1" ht="13.5" customHeight="1" x14ac:dyDescent="0.2">
      <c r="A64" s="7"/>
      <c r="B64" s="105" t="s">
        <v>105</v>
      </c>
      <c r="C64" s="365" t="str">
        <f>IF('Full Study Warrant Form'!E43="","",'Full Study Warrant Form'!E43)</f>
        <v/>
      </c>
      <c r="D64" s="366"/>
      <c r="E64" s="366"/>
      <c r="F64" s="367"/>
      <c r="G64" s="8"/>
      <c r="H64" s="156" t="s">
        <v>106</v>
      </c>
      <c r="I64" s="355" t="str">
        <f>IF('Full Study Warrant Form'!O43="","",'Full Study Warrant Form'!O43)</f>
        <v/>
      </c>
      <c r="J64" s="356"/>
      <c r="K64" s="357"/>
      <c r="L64" s="34"/>
      <c r="M64" s="35"/>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row>
    <row r="65" spans="1:92" s="10" customFormat="1" ht="7.5" customHeight="1" x14ac:dyDescent="0.2">
      <c r="A65" s="7"/>
      <c r="B65" s="8"/>
      <c r="C65" s="8"/>
      <c r="D65" s="8"/>
      <c r="E65" s="8"/>
      <c r="F65" s="28"/>
      <c r="G65" s="108"/>
      <c r="H65" s="108"/>
      <c r="I65" s="8"/>
      <c r="J65" s="8"/>
      <c r="K65" s="8"/>
      <c r="L65" s="8"/>
      <c r="M65" s="12"/>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row>
    <row r="66" spans="1:92" s="10" customFormat="1" ht="13.5" customHeight="1" x14ac:dyDescent="0.2">
      <c r="A66" s="380" t="s">
        <v>118</v>
      </c>
      <c r="B66" s="381"/>
      <c r="C66" s="381"/>
      <c r="D66" s="381"/>
      <c r="E66" s="381"/>
      <c r="F66" s="381"/>
      <c r="G66" s="381"/>
      <c r="H66" s="381"/>
      <c r="I66" s="381"/>
      <c r="J66" s="381"/>
      <c r="K66" s="381"/>
      <c r="L66" s="381"/>
      <c r="M66" s="382"/>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row>
    <row r="67" spans="1:92" s="10" customFormat="1" ht="3.75" customHeight="1" x14ac:dyDescent="0.2">
      <c r="A67" s="13"/>
      <c r="B67" s="33"/>
      <c r="C67" s="33"/>
      <c r="D67" s="33"/>
      <c r="E67" s="28"/>
      <c r="F67" s="28"/>
      <c r="G67" s="108"/>
      <c r="H67" s="108"/>
      <c r="I67" s="6"/>
      <c r="J67" s="350"/>
      <c r="K67" s="350"/>
      <c r="L67" s="350"/>
      <c r="M67" s="351"/>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row>
    <row r="68" spans="1:92" s="10" customFormat="1" ht="13.5" customHeight="1" x14ac:dyDescent="0.2">
      <c r="A68" s="363" t="s">
        <v>121</v>
      </c>
      <c r="B68" s="364"/>
      <c r="C68" s="359" t="str">
        <f>IF('Full Study Warrant Form'!D49="","",'Full Study Warrant Form'!D49)</f>
        <v/>
      </c>
      <c r="D68" s="360"/>
      <c r="E68" s="361"/>
      <c r="F68" s="358" t="s">
        <v>119</v>
      </c>
      <c r="G68" s="358"/>
      <c r="H68" s="171" t="str">
        <f>IF('Full Study Warrant Form'!K49="","",'Full Study Warrant Form'!K49)</f>
        <v/>
      </c>
      <c r="I68" s="170" t="s">
        <v>12</v>
      </c>
      <c r="J68" s="362" t="s">
        <v>120</v>
      </c>
      <c r="K68" s="362"/>
      <c r="L68" s="171" t="str">
        <f>IF('Full Study Warrant Form'!S49="","",'Full Study Warrant Form'!S49)</f>
        <v/>
      </c>
      <c r="M68" s="165" t="s">
        <v>12</v>
      </c>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row>
    <row r="69" spans="1:92" s="10" customFormat="1" ht="3.75" customHeight="1" thickBot="1" x14ac:dyDescent="0.25">
      <c r="A69" s="42"/>
      <c r="B69" s="43"/>
      <c r="C69" s="43"/>
      <c r="D69" s="43"/>
      <c r="E69" s="44"/>
      <c r="F69" s="44"/>
      <c r="G69" s="21"/>
      <c r="H69" s="21"/>
      <c r="I69" s="45"/>
      <c r="J69" s="21"/>
      <c r="K69" s="21"/>
      <c r="L69" s="21"/>
      <c r="M69" s="46"/>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row>
    <row r="70" spans="1:92" s="10" customFormat="1" ht="11.25" customHeight="1" x14ac:dyDescent="0.2">
      <c r="A70" s="14"/>
      <c r="B70" s="14"/>
      <c r="C70" s="14"/>
      <c r="D70" s="14"/>
      <c r="E70" s="14"/>
      <c r="F70" s="14"/>
      <c r="G70" s="14"/>
      <c r="H70" s="14"/>
      <c r="I70" s="14"/>
      <c r="J70" s="14"/>
      <c r="K70" s="14"/>
      <c r="L70" s="14"/>
      <c r="M70" s="103" t="str">
        <f>'Full Study Warrant Form'!A51</f>
        <v>Rev. 5/4/21 ARC</v>
      </c>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row>
    <row r="71" spans="1:92" s="1" customFormat="1" ht="13.5" customHeight="1" x14ac:dyDescent="0.2">
      <c r="A71" s="3"/>
      <c r="B71" s="3"/>
      <c r="C71" s="3"/>
      <c r="D71" s="3"/>
      <c r="E71" s="3"/>
      <c r="F71" s="3"/>
      <c r="G71" s="3"/>
      <c r="H71" s="3"/>
      <c r="I71" s="3"/>
      <c r="J71" s="3"/>
      <c r="K71" s="3"/>
      <c r="L71" s="3"/>
      <c r="M71" s="3"/>
    </row>
    <row r="72" spans="1:92" s="1" customFormat="1" ht="13.5" customHeight="1" x14ac:dyDescent="0.2">
      <c r="A72" s="36"/>
      <c r="B72" s="36"/>
      <c r="C72" s="36"/>
      <c r="D72" s="36"/>
      <c r="E72" s="36"/>
      <c r="F72" s="36"/>
      <c r="G72" s="36"/>
      <c r="H72" s="36"/>
      <c r="I72" s="36"/>
      <c r="J72" s="36"/>
      <c r="K72" s="36"/>
      <c r="L72" s="36"/>
      <c r="M72" s="36"/>
    </row>
    <row r="73" spans="1:92" s="1" customFormat="1" ht="13.5" customHeight="1" x14ac:dyDescent="0.2">
      <c r="A73" s="36"/>
      <c r="B73" s="36"/>
      <c r="C73" s="36"/>
      <c r="D73" s="36"/>
      <c r="E73" s="36"/>
      <c r="F73" s="36"/>
      <c r="G73" s="36"/>
      <c r="H73" s="36"/>
      <c r="I73" s="36"/>
      <c r="J73" s="36"/>
      <c r="K73" s="36"/>
      <c r="L73" s="36"/>
      <c r="M73" s="36"/>
    </row>
    <row r="74" spans="1:92" s="1" customFormat="1" ht="13.5" customHeight="1" x14ac:dyDescent="0.2">
      <c r="A74" s="36"/>
      <c r="B74" s="36"/>
      <c r="C74" s="36"/>
      <c r="D74" s="36"/>
      <c r="E74" s="36"/>
      <c r="F74" s="36"/>
      <c r="G74" s="36"/>
      <c r="H74" s="36"/>
      <c r="I74" s="36"/>
      <c r="J74" s="36"/>
      <c r="K74" s="36"/>
      <c r="L74" s="36"/>
      <c r="M74" s="36"/>
    </row>
    <row r="75" spans="1:92" s="1" customFormat="1" ht="13.5" customHeight="1" x14ac:dyDescent="0.2">
      <c r="A75" s="36"/>
      <c r="B75" s="36"/>
      <c r="C75" s="36"/>
      <c r="D75" s="36"/>
      <c r="E75" s="36"/>
      <c r="F75" s="36"/>
      <c r="G75" s="36"/>
      <c r="H75" s="36"/>
      <c r="I75" s="36"/>
      <c r="J75" s="36"/>
      <c r="K75" s="36"/>
      <c r="L75" s="36"/>
      <c r="M75" s="36"/>
    </row>
    <row r="76" spans="1:92" s="1" customFormat="1" ht="13.5" customHeight="1" x14ac:dyDescent="0.2">
      <c r="A76" s="36"/>
      <c r="B76" s="36"/>
      <c r="C76" s="36"/>
      <c r="D76" s="36"/>
      <c r="E76" s="36"/>
      <c r="F76" s="36"/>
      <c r="G76" s="36"/>
      <c r="H76" s="36"/>
      <c r="I76" s="36"/>
      <c r="J76" s="36"/>
      <c r="K76" s="36"/>
      <c r="L76" s="36"/>
      <c r="M76" s="36"/>
    </row>
    <row r="77" spans="1:92" s="1" customFormat="1" ht="13.5" customHeight="1" x14ac:dyDescent="0.2">
      <c r="A77" s="36"/>
      <c r="B77" s="36"/>
      <c r="C77" s="36"/>
      <c r="D77" s="36"/>
      <c r="E77" s="36"/>
      <c r="F77" s="36"/>
      <c r="G77" s="36"/>
      <c r="H77" s="36"/>
      <c r="I77" s="36"/>
      <c r="J77" s="36"/>
      <c r="K77" s="36"/>
      <c r="L77" s="36"/>
      <c r="M77" s="36"/>
    </row>
    <row r="78" spans="1:92" s="1" customFormat="1" ht="13.5" customHeight="1" x14ac:dyDescent="0.2">
      <c r="A78" s="36"/>
      <c r="B78" s="36"/>
      <c r="C78" s="36"/>
      <c r="D78" s="36"/>
      <c r="E78" s="36"/>
      <c r="F78" s="36"/>
      <c r="G78" s="36"/>
      <c r="H78" s="36"/>
      <c r="I78" s="36"/>
      <c r="J78" s="36"/>
      <c r="K78" s="36"/>
      <c r="L78" s="36"/>
      <c r="M78" s="36"/>
    </row>
    <row r="79" spans="1:92" s="1" customFormat="1" ht="13.5" customHeight="1" x14ac:dyDescent="0.2"/>
    <row r="80" spans="1:92" s="1" customFormat="1" ht="13.5" customHeight="1" x14ac:dyDescent="0.2"/>
    <row r="81" s="1" customFormat="1" ht="13.5" customHeight="1" x14ac:dyDescent="0.2"/>
    <row r="82" s="1" customFormat="1" ht="13.5" customHeight="1" x14ac:dyDescent="0.2"/>
    <row r="83" s="1" customFormat="1" ht="13.5" customHeight="1" x14ac:dyDescent="0.2"/>
    <row r="84" s="1" customFormat="1" ht="13.5" customHeight="1" x14ac:dyDescent="0.2"/>
    <row r="85" s="1" customFormat="1" ht="13.5" customHeight="1" x14ac:dyDescent="0.2"/>
    <row r="86" s="1" customFormat="1" ht="13.5" customHeight="1" x14ac:dyDescent="0.2"/>
    <row r="87" s="1" customFormat="1" ht="13.5" customHeight="1" x14ac:dyDescent="0.2"/>
    <row r="88" s="1" customFormat="1" ht="13.5" customHeight="1" x14ac:dyDescent="0.2"/>
    <row r="89" s="1" customFormat="1" ht="13.5" customHeight="1" x14ac:dyDescent="0.2"/>
    <row r="90" s="1" customFormat="1" ht="13.5" customHeight="1" x14ac:dyDescent="0.2"/>
    <row r="91" s="1" customFormat="1" ht="13.5" customHeight="1" x14ac:dyDescent="0.2"/>
    <row r="92" s="1" customFormat="1" ht="13.5" customHeight="1" x14ac:dyDescent="0.2"/>
    <row r="93" s="1" customFormat="1" ht="13.5" customHeight="1" x14ac:dyDescent="0.2"/>
    <row r="94" s="1" customFormat="1" ht="13.5" customHeight="1" x14ac:dyDescent="0.2"/>
    <row r="95" s="1" customFormat="1" ht="13.5" customHeight="1" x14ac:dyDescent="0.2"/>
    <row r="96" s="1" customFormat="1" ht="13.5" customHeight="1" x14ac:dyDescent="0.2"/>
    <row r="97" s="1" customFormat="1" ht="13.5" customHeight="1" x14ac:dyDescent="0.2"/>
    <row r="98" s="1" customFormat="1" ht="13.5" customHeight="1" x14ac:dyDescent="0.2"/>
    <row r="99" s="1" customFormat="1" ht="13.5" customHeight="1" x14ac:dyDescent="0.2"/>
    <row r="100" s="1" customFormat="1" ht="13.5" customHeight="1" x14ac:dyDescent="0.2"/>
    <row r="101" s="1" customFormat="1" ht="13.5" customHeight="1" x14ac:dyDescent="0.2"/>
    <row r="102" s="1" customFormat="1" ht="13.5" customHeight="1" x14ac:dyDescent="0.2"/>
    <row r="103" s="1" customFormat="1" ht="13.5" customHeight="1" x14ac:dyDescent="0.2"/>
    <row r="104" s="1" customFormat="1" ht="13.5" customHeight="1" x14ac:dyDescent="0.2"/>
    <row r="105" s="1" customFormat="1" ht="13.5" customHeight="1" x14ac:dyDescent="0.2"/>
    <row r="106" s="1" customFormat="1" ht="13.5" customHeight="1" x14ac:dyDescent="0.2"/>
    <row r="107" s="1" customFormat="1" ht="13.5" customHeight="1" x14ac:dyDescent="0.2"/>
    <row r="108" s="1" customFormat="1" ht="13.5" customHeight="1" x14ac:dyDescent="0.2"/>
    <row r="109" s="1" customFormat="1" ht="13.5" customHeight="1" x14ac:dyDescent="0.2"/>
    <row r="110" s="1" customFormat="1" ht="13.5" customHeight="1" x14ac:dyDescent="0.2"/>
    <row r="111" s="1" customFormat="1" ht="13.5" customHeight="1" x14ac:dyDescent="0.2"/>
    <row r="112" s="1" customFormat="1" ht="13.5" customHeight="1" x14ac:dyDescent="0.2"/>
    <row r="113" s="1" customFormat="1" ht="13.5" customHeight="1" x14ac:dyDescent="0.2"/>
    <row r="114" s="1" customFormat="1" ht="13.5" customHeight="1" x14ac:dyDescent="0.2"/>
    <row r="115" s="1" customFormat="1" ht="13.5" customHeight="1" x14ac:dyDescent="0.2"/>
    <row r="116" s="1" customFormat="1" ht="13.5" customHeight="1" x14ac:dyDescent="0.2"/>
    <row r="117" s="1" customFormat="1" ht="13.5" customHeight="1" x14ac:dyDescent="0.2"/>
    <row r="118" s="1" customFormat="1" ht="13.5" customHeight="1" x14ac:dyDescent="0.2"/>
    <row r="119" s="1" customFormat="1" ht="13.5" customHeight="1" x14ac:dyDescent="0.2"/>
    <row r="120" s="1" customFormat="1" ht="13.5" customHeight="1" x14ac:dyDescent="0.2"/>
    <row r="121" s="1" customFormat="1" ht="13.5" customHeight="1" x14ac:dyDescent="0.2"/>
    <row r="122" s="1" customFormat="1" ht="13.5" customHeight="1" x14ac:dyDescent="0.2"/>
    <row r="123" s="1" customFormat="1" ht="13.5" customHeight="1" x14ac:dyDescent="0.2"/>
    <row r="124" s="1" customFormat="1" ht="13.5" customHeight="1" x14ac:dyDescent="0.2"/>
    <row r="125" s="1" customFormat="1" ht="13.5" customHeight="1" x14ac:dyDescent="0.2"/>
    <row r="126" s="1" customFormat="1" ht="13.5" customHeight="1" x14ac:dyDescent="0.2"/>
    <row r="127" s="1" customFormat="1" ht="13.5" customHeight="1" x14ac:dyDescent="0.2"/>
    <row r="128" s="1" customFormat="1" ht="13.5" customHeight="1" x14ac:dyDescent="0.2"/>
    <row r="129" s="1" customFormat="1" ht="13.5" customHeight="1" x14ac:dyDescent="0.2"/>
    <row r="130" s="1" customFormat="1" ht="13.5" customHeight="1" x14ac:dyDescent="0.2"/>
    <row r="131" s="1" customFormat="1" ht="13.5" customHeight="1" x14ac:dyDescent="0.2"/>
    <row r="132" s="1" customFormat="1" ht="13.5" customHeight="1" x14ac:dyDescent="0.2"/>
    <row r="133" s="1" customFormat="1" ht="13.5" customHeight="1" x14ac:dyDescent="0.2"/>
    <row r="134" s="1" customFormat="1" ht="13.5" customHeight="1" x14ac:dyDescent="0.2"/>
    <row r="135" s="1" customFormat="1" ht="13.5" customHeight="1" x14ac:dyDescent="0.2"/>
    <row r="136" s="1" customFormat="1" ht="13.5" customHeight="1" x14ac:dyDescent="0.2"/>
    <row r="137" s="1" customFormat="1" ht="13.5" customHeight="1" x14ac:dyDescent="0.2"/>
    <row r="138" s="1" customFormat="1" ht="13.5" customHeight="1" x14ac:dyDescent="0.2"/>
    <row r="139" s="1" customFormat="1" ht="13.5" customHeight="1" x14ac:dyDescent="0.2"/>
    <row r="140" s="1" customFormat="1" ht="13.5" customHeight="1" x14ac:dyDescent="0.2"/>
    <row r="141" s="1" customFormat="1" ht="13.5" customHeight="1" x14ac:dyDescent="0.2"/>
    <row r="142" s="1" customFormat="1" ht="13.5" customHeight="1" x14ac:dyDescent="0.2"/>
    <row r="143" s="1" customFormat="1" ht="13.5" customHeight="1" x14ac:dyDescent="0.2"/>
    <row r="144" s="1" customFormat="1" ht="13.5" customHeight="1" x14ac:dyDescent="0.2"/>
    <row r="145" s="1" customFormat="1" ht="13.5" customHeight="1" x14ac:dyDescent="0.2"/>
    <row r="146" s="1" customFormat="1" ht="13.5" customHeight="1" x14ac:dyDescent="0.2"/>
    <row r="147" s="1" customFormat="1" ht="13.5" customHeight="1" x14ac:dyDescent="0.2"/>
    <row r="148" s="1" customFormat="1" ht="13.5" customHeight="1" x14ac:dyDescent="0.2"/>
    <row r="149" s="1" customFormat="1" ht="13.5" customHeight="1" x14ac:dyDescent="0.2"/>
    <row r="150" s="1" customFormat="1" ht="13.5" customHeight="1" x14ac:dyDescent="0.2"/>
    <row r="151" s="1" customFormat="1" ht="13.5" customHeight="1" x14ac:dyDescent="0.2"/>
    <row r="152" s="1" customFormat="1" ht="13.5" customHeight="1" x14ac:dyDescent="0.2"/>
    <row r="153" s="1" customFormat="1" ht="13.5" customHeight="1" x14ac:dyDescent="0.2"/>
    <row r="154" s="1" customFormat="1" ht="13.5" customHeight="1" x14ac:dyDescent="0.2"/>
    <row r="155" s="1" customFormat="1" ht="13.5" customHeight="1" x14ac:dyDescent="0.2"/>
    <row r="156" s="1" customFormat="1" ht="13.5" customHeight="1" x14ac:dyDescent="0.2"/>
    <row r="157" s="1" customFormat="1" ht="13.5" customHeight="1" x14ac:dyDescent="0.2"/>
    <row r="158" s="1" customFormat="1" ht="13.5" customHeight="1" x14ac:dyDescent="0.2"/>
    <row r="159" s="1" customFormat="1" ht="13.5" customHeight="1" x14ac:dyDescent="0.2"/>
    <row r="160" s="1" customFormat="1" ht="13.5" customHeight="1" x14ac:dyDescent="0.2"/>
    <row r="161" s="1" customFormat="1" ht="13.5" customHeight="1" x14ac:dyDescent="0.2"/>
    <row r="162" s="1" customFormat="1" ht="13.5" customHeight="1" x14ac:dyDescent="0.2"/>
    <row r="163" s="1" customFormat="1" ht="13.5" customHeight="1" x14ac:dyDescent="0.2"/>
    <row r="164" s="1" customFormat="1" ht="13.5" customHeight="1" x14ac:dyDescent="0.2"/>
    <row r="165" s="1" customFormat="1" ht="13.5" customHeight="1" x14ac:dyDescent="0.2"/>
    <row r="166" s="1" customFormat="1" ht="13.5" customHeight="1" x14ac:dyDescent="0.2"/>
    <row r="167" s="1" customFormat="1" ht="13.5" customHeight="1" x14ac:dyDescent="0.2"/>
    <row r="168" s="1" customFormat="1" ht="13.5" customHeight="1" x14ac:dyDescent="0.2"/>
    <row r="169" s="1" customFormat="1" ht="13.5" customHeight="1" x14ac:dyDescent="0.2"/>
    <row r="170" s="1" customFormat="1" ht="13.5" customHeight="1" x14ac:dyDescent="0.2"/>
    <row r="171" s="1" customFormat="1" ht="13.5" customHeight="1" x14ac:dyDescent="0.2"/>
    <row r="172" s="1" customFormat="1" ht="13.5" customHeight="1" x14ac:dyDescent="0.2"/>
    <row r="173" s="1" customFormat="1" ht="13.5" customHeight="1" x14ac:dyDescent="0.2"/>
    <row r="174" s="1" customFormat="1" ht="13.5" customHeight="1" x14ac:dyDescent="0.2"/>
    <row r="175" s="1" customFormat="1" ht="13.5" customHeight="1" x14ac:dyDescent="0.2"/>
    <row r="176" s="1" customFormat="1" ht="13.5" customHeight="1" x14ac:dyDescent="0.2"/>
    <row r="177" s="1" customFormat="1" ht="13.5" customHeight="1" x14ac:dyDescent="0.2"/>
    <row r="178" s="1" customFormat="1" ht="13.5" customHeight="1" x14ac:dyDescent="0.2"/>
    <row r="179" s="1" customFormat="1" ht="13.5" customHeight="1" x14ac:dyDescent="0.2"/>
    <row r="180" s="1" customFormat="1" ht="13.5" customHeight="1" x14ac:dyDescent="0.2"/>
    <row r="181" s="1" customFormat="1" ht="13.5" customHeight="1" x14ac:dyDescent="0.2"/>
    <row r="182" s="1" customFormat="1" ht="13.5" customHeight="1" x14ac:dyDescent="0.2"/>
    <row r="183" s="1" customFormat="1" ht="13.5" customHeight="1" x14ac:dyDescent="0.2"/>
    <row r="184" s="1" customFormat="1" ht="13.5" customHeight="1" x14ac:dyDescent="0.2"/>
    <row r="185" s="1" customFormat="1" ht="13.5" customHeight="1" x14ac:dyDescent="0.2"/>
    <row r="186" s="1" customFormat="1" ht="13.5" customHeight="1" x14ac:dyDescent="0.2"/>
    <row r="187" s="1" customFormat="1" ht="13.5" customHeight="1" x14ac:dyDescent="0.2"/>
    <row r="188" s="1" customFormat="1" ht="13.5" customHeight="1" x14ac:dyDescent="0.2"/>
    <row r="189" s="1" customFormat="1" ht="13.5" customHeight="1" x14ac:dyDescent="0.2"/>
    <row r="190" s="1" customFormat="1" ht="13.5" customHeight="1" x14ac:dyDescent="0.2"/>
    <row r="191" s="1" customFormat="1" ht="13.5" customHeight="1" x14ac:dyDescent="0.2"/>
    <row r="192" s="1" customFormat="1" ht="13.5" customHeight="1" x14ac:dyDescent="0.2"/>
    <row r="193" s="1" customFormat="1" ht="13.5" customHeight="1" x14ac:dyDescent="0.2"/>
    <row r="194" s="1" customFormat="1" ht="13.5" customHeight="1" x14ac:dyDescent="0.2"/>
    <row r="195" s="1" customFormat="1" ht="13.5" customHeight="1" x14ac:dyDescent="0.2"/>
    <row r="196" s="1" customFormat="1" ht="13.5" customHeight="1" x14ac:dyDescent="0.2"/>
    <row r="197" s="1" customFormat="1" ht="13.5" customHeight="1" x14ac:dyDescent="0.2"/>
    <row r="198" s="1" customFormat="1" ht="13.5" customHeight="1" x14ac:dyDescent="0.2"/>
    <row r="199" s="1" customFormat="1" ht="13.5" customHeight="1" x14ac:dyDescent="0.2"/>
    <row r="200" s="1" customFormat="1" ht="13.5" customHeight="1" x14ac:dyDescent="0.2"/>
    <row r="201" s="1" customFormat="1" ht="13.5" customHeight="1" x14ac:dyDescent="0.2"/>
    <row r="202" s="1" customFormat="1" ht="13.5" customHeight="1" x14ac:dyDescent="0.2"/>
    <row r="203" s="1" customFormat="1" ht="13.5" customHeight="1" x14ac:dyDescent="0.2"/>
    <row r="204" s="1" customFormat="1" ht="13.5" customHeight="1" x14ac:dyDescent="0.2"/>
    <row r="205" s="1" customFormat="1" ht="13.5" customHeight="1" x14ac:dyDescent="0.2"/>
    <row r="206" s="1" customFormat="1" ht="13.5" customHeight="1" x14ac:dyDescent="0.2"/>
    <row r="207" s="1" customFormat="1" ht="13.5" customHeight="1" x14ac:dyDescent="0.2"/>
    <row r="208" s="1" customFormat="1" ht="13.5" customHeight="1" x14ac:dyDescent="0.2"/>
    <row r="209" s="1" customFormat="1" ht="13.5" customHeight="1" x14ac:dyDescent="0.2"/>
    <row r="210" s="1" customFormat="1" ht="13.5" customHeight="1" x14ac:dyDescent="0.2"/>
    <row r="211" s="1" customFormat="1" ht="13.5" customHeight="1" x14ac:dyDescent="0.2"/>
    <row r="212" s="1" customFormat="1" ht="13.5" customHeight="1" x14ac:dyDescent="0.2"/>
    <row r="213" s="1" customFormat="1" ht="13.5" customHeight="1" x14ac:dyDescent="0.2"/>
    <row r="214" s="1" customFormat="1" ht="13.5" customHeight="1" x14ac:dyDescent="0.2"/>
    <row r="215" s="1" customFormat="1" ht="13.5" customHeight="1" x14ac:dyDescent="0.2"/>
    <row r="216" s="1" customFormat="1" ht="13.5" customHeight="1" x14ac:dyDescent="0.2"/>
    <row r="217" s="1" customFormat="1" ht="13.5" customHeight="1" x14ac:dyDescent="0.2"/>
    <row r="218" s="1" customFormat="1" ht="13.5" customHeight="1" x14ac:dyDescent="0.2"/>
    <row r="219" s="1" customFormat="1" ht="13.5" customHeight="1" x14ac:dyDescent="0.2"/>
    <row r="220" s="1" customFormat="1" ht="13.5" customHeight="1" x14ac:dyDescent="0.2"/>
    <row r="221" s="1" customFormat="1" ht="13.5" customHeight="1" x14ac:dyDescent="0.2"/>
    <row r="222" s="1" customFormat="1" ht="13.5" customHeight="1" x14ac:dyDescent="0.2"/>
    <row r="223" s="1" customFormat="1" ht="13.5" customHeight="1" x14ac:dyDescent="0.2"/>
    <row r="224" s="1" customFormat="1" ht="13.5" customHeight="1" x14ac:dyDescent="0.2"/>
  </sheetData>
  <sheetProtection algorithmName="SHA-512" hashValue="FkYo1OWQFBStjudMmPbAvlvX9kHFfRNGRQuiqzfck9o3EevcoaJit9pU9Mhl3ObA0IrRccWOnUU3b5g0ie6TKg==" saltValue="01Pe6Kci4ChK+VoBT1c5VQ==" spinCount="100000" sheet="1" selectLockedCells="1"/>
  <mergeCells count="106">
    <mergeCell ref="A45:B45"/>
    <mergeCell ref="A43:B43"/>
    <mergeCell ref="D39:M39"/>
    <mergeCell ref="A39:C40"/>
    <mergeCell ref="E51:G52"/>
    <mergeCell ref="M47:M48"/>
    <mergeCell ref="J47:L48"/>
    <mergeCell ref="I50:J51"/>
    <mergeCell ref="I52:J53"/>
    <mergeCell ref="L54:L55"/>
    <mergeCell ref="I54:J55"/>
    <mergeCell ref="K54:K55"/>
    <mergeCell ref="M54:M55"/>
    <mergeCell ref="H52:H53"/>
    <mergeCell ref="H50:H51"/>
    <mergeCell ref="M51:M52"/>
    <mergeCell ref="L51:L52"/>
    <mergeCell ref="K51:K52"/>
    <mergeCell ref="O50:T51"/>
    <mergeCell ref="E53:G56"/>
    <mergeCell ref="A46:I47"/>
    <mergeCell ref="A1:H1"/>
    <mergeCell ref="G16:I16"/>
    <mergeCell ref="A2:M2"/>
    <mergeCell ref="G15:I15"/>
    <mergeCell ref="G14:I14"/>
    <mergeCell ref="G13:L13"/>
    <mergeCell ref="F6:G6"/>
    <mergeCell ref="A6:B6"/>
    <mergeCell ref="A7:B7"/>
    <mergeCell ref="A8:B8"/>
    <mergeCell ref="C6:E6"/>
    <mergeCell ref="A10:B10"/>
    <mergeCell ref="C9:E9"/>
    <mergeCell ref="C7:E7"/>
    <mergeCell ref="F8:G8"/>
    <mergeCell ref="A5:M5"/>
    <mergeCell ref="D3:J3"/>
    <mergeCell ref="K3:M4"/>
    <mergeCell ref="K6:L6"/>
    <mergeCell ref="F7:G7"/>
    <mergeCell ref="C10:E10"/>
    <mergeCell ref="J67:M67"/>
    <mergeCell ref="A61:M61"/>
    <mergeCell ref="I64:K64"/>
    <mergeCell ref="F68:G68"/>
    <mergeCell ref="C68:E68"/>
    <mergeCell ref="J68:K68"/>
    <mergeCell ref="A68:B68"/>
    <mergeCell ref="C64:F64"/>
    <mergeCell ref="G18:K18"/>
    <mergeCell ref="M20:M21"/>
    <mergeCell ref="A60:M60"/>
    <mergeCell ref="A62:M62"/>
    <mergeCell ref="L20:L21"/>
    <mergeCell ref="D20:G21"/>
    <mergeCell ref="A24:D25"/>
    <mergeCell ref="A28:C28"/>
    <mergeCell ref="A27:C27"/>
    <mergeCell ref="A26:C26"/>
    <mergeCell ref="A29:C29"/>
    <mergeCell ref="A66:M66"/>
    <mergeCell ref="G33:G34"/>
    <mergeCell ref="H57:J57"/>
    <mergeCell ref="A38:M38"/>
    <mergeCell ref="A59:M59"/>
    <mergeCell ref="I21:J21"/>
    <mergeCell ref="E24:L24"/>
    <mergeCell ref="E29:K29"/>
    <mergeCell ref="A18:E18"/>
    <mergeCell ref="A23:M23"/>
    <mergeCell ref="A12:M12"/>
    <mergeCell ref="C32:D32"/>
    <mergeCell ref="C8:E8"/>
    <mergeCell ref="K8:L8"/>
    <mergeCell ref="H10:J10"/>
    <mergeCell ref="H9:J9"/>
    <mergeCell ref="H8:J8"/>
    <mergeCell ref="H7:J7"/>
    <mergeCell ref="H6:J6"/>
    <mergeCell ref="K7:L7"/>
    <mergeCell ref="F9:G9"/>
    <mergeCell ref="A17:C17"/>
    <mergeCell ref="A16:C16"/>
    <mergeCell ref="A15:C15"/>
    <mergeCell ref="A14:C14"/>
    <mergeCell ref="A13:F13"/>
    <mergeCell ref="A9:B9"/>
    <mergeCell ref="F10:G10"/>
    <mergeCell ref="G17:I17"/>
    <mergeCell ref="D35:D36"/>
    <mergeCell ref="I31:L31"/>
    <mergeCell ref="A34:C35"/>
    <mergeCell ref="D33:D34"/>
    <mergeCell ref="K34:K35"/>
    <mergeCell ref="I35:I36"/>
    <mergeCell ref="H35:H36"/>
    <mergeCell ref="G35:G36"/>
    <mergeCell ref="F35:F36"/>
    <mergeCell ref="J34:J35"/>
    <mergeCell ref="E33:F34"/>
    <mergeCell ref="I33:I34"/>
    <mergeCell ref="H33:H34"/>
    <mergeCell ref="E35:E36"/>
    <mergeCell ref="G32:H32"/>
    <mergeCell ref="E32:F32"/>
  </mergeCells>
  <phoneticPr fontId="1" type="noConversion"/>
  <conditionalFormatting sqref="L54:L55">
    <cfRule type="expression" dxfId="0" priority="3">
      <formula>$M$8="Yes"</formula>
    </cfRule>
  </conditionalFormatting>
  <hyperlinks>
    <hyperlink ref="A1:H1" location="'Full Study Warrant Form'!A1" display="Click Here to Return to 'Full Study Warrant Form' (Data Input Page)" xr:uid="{00000000-0004-0000-0100-000000000000}"/>
  </hyperlinks>
  <printOptions horizontalCentered="1"/>
  <pageMargins left="0.5" right="0.5" top="0.5" bottom="0.25" header="0.25" footer="0.25"/>
  <pageSetup orientation="portrait" r:id="rId1"/>
  <headerFooter alignWithMargins="0"/>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B0F0"/>
    <pageSetUpPr fitToPage="1"/>
  </sheetPr>
  <dimension ref="A39:H39"/>
  <sheetViews>
    <sheetView view="pageBreakPreview" zoomScale="115" zoomScaleNormal="100" zoomScaleSheetLayoutView="115" workbookViewId="0"/>
  </sheetViews>
  <sheetFormatPr defaultRowHeight="12.75" x14ac:dyDescent="0.2"/>
  <sheetData>
    <row r="39" spans="1:8" x14ac:dyDescent="0.2">
      <c r="A39" s="421" t="s">
        <v>46</v>
      </c>
      <c r="B39" s="421"/>
      <c r="C39" s="421"/>
      <c r="D39" s="421"/>
      <c r="E39" s="421"/>
      <c r="F39" s="421"/>
      <c r="G39" s="421"/>
      <c r="H39" s="421"/>
    </row>
  </sheetData>
  <sheetProtection password="ED44" sheet="1" objects="1" scenarios="1"/>
  <mergeCells count="1">
    <mergeCell ref="A39:H39"/>
  </mergeCells>
  <phoneticPr fontId="1" type="noConversion"/>
  <hyperlinks>
    <hyperlink ref="A39:H39" location="'Full Study Warrant Form'!A1" display="Click Here to Return to 'Full Study Warrant Form' (Data Input Page)" xr:uid="{00000000-0004-0000-0200-000000000000}"/>
  </hyperlinks>
  <pageMargins left="0.75" right="0.75" top="1" bottom="1" header="0.5" footer="0.5"/>
  <pageSetup scale="99"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B0F0"/>
    <pageSetUpPr fitToPage="1"/>
  </sheetPr>
  <dimension ref="A46:H46"/>
  <sheetViews>
    <sheetView view="pageBreakPreview" zoomScale="60" zoomScaleNormal="130" workbookViewId="0"/>
  </sheetViews>
  <sheetFormatPr defaultRowHeight="12.75" x14ac:dyDescent="0.2"/>
  <sheetData>
    <row r="46" spans="1:8" x14ac:dyDescent="0.2">
      <c r="A46" s="421" t="s">
        <v>46</v>
      </c>
      <c r="B46" s="421"/>
      <c r="C46" s="421"/>
      <c r="D46" s="421"/>
      <c r="E46" s="421"/>
      <c r="F46" s="421"/>
      <c r="G46" s="421"/>
      <c r="H46" s="421"/>
    </row>
  </sheetData>
  <sheetProtection password="ED44" sheet="1" objects="1" scenarios="1"/>
  <mergeCells count="1">
    <mergeCell ref="A46:H46"/>
  </mergeCells>
  <phoneticPr fontId="1" type="noConversion"/>
  <hyperlinks>
    <hyperlink ref="A46:H46" location="'Full Study Warrant Form'!A1" display="Click Here to Return to 'Full Study Warrant Form' (Data Input Page)" xr:uid="{00000000-0004-0000-0300-000000000000}"/>
  </hyperlinks>
  <pageMargins left="0.75" right="0.75" top="1" bottom="1" header="0.5" footer="0.5"/>
  <pageSetup scale="83" orientation="landscape"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09F1EBD69C28C4A9250E5BBD828C9F8" ma:contentTypeVersion="9" ma:contentTypeDescription="Create a new document." ma:contentTypeScope="" ma:versionID="cdc04d15e4e2dcf1f9317e78623885b5">
  <xsd:schema xmlns:xsd="http://www.w3.org/2001/XMLSchema" xmlns:xs="http://www.w3.org/2001/XMLSchema" xmlns:p="http://schemas.microsoft.com/office/2006/metadata/properties" xmlns:ns2="ecf9f004-ad9b-4713-9ed4-880657249710" xmlns:ns3="cdf5cfbf-cf86-4eb7-ac31-a9fd0075546e" targetNamespace="http://schemas.microsoft.com/office/2006/metadata/properties" ma:root="true" ma:fieldsID="39324872a1e0ab85686a2af351af6541" ns2:_="" ns3:_="">
    <xsd:import namespace="ecf9f004-ad9b-4713-9ed4-880657249710"/>
    <xsd:import namespace="cdf5cfbf-cf86-4eb7-ac31-a9fd0075546e"/>
    <xsd:element name="properties">
      <xsd:complexType>
        <xsd:sequence>
          <xsd:element name="documentManagement">
            <xsd:complexType>
              <xsd:all>
                <xsd:element ref="ns2:OTO_x0020_Form_x0020_Number" minOccurs="0"/>
                <xsd:element ref="ns2:Group" minOccurs="0"/>
                <xsd:element ref="ns2:Modification_x0020_Date" minOccurs="0"/>
                <xsd:element ref="ns2:Speed_x0020_Zone_x0020_Site_x003f_"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cf9f004-ad9b-4713-9ed4-880657249710" elementFormDefault="qualified">
    <xsd:import namespace="http://schemas.microsoft.com/office/2006/documentManagement/types"/>
    <xsd:import namespace="http://schemas.microsoft.com/office/infopath/2007/PartnerControls"/>
    <xsd:element name="OTO_x0020_Form_x0020_Number" ma:index="8" nillable="true" ma:displayName="OTO Form Number" ma:internalName="OTO_x0020_Form_x0020_Number">
      <xsd:simpleType>
        <xsd:restriction base="dms:Text">
          <xsd:maxLength value="255"/>
        </xsd:restriction>
      </xsd:simpleType>
    </xsd:element>
    <xsd:element name="Group" ma:index="9" nillable="true" ma:displayName="Group" ma:default="Traffic Signal Forms (from TEM Part 4)" ma:format="Dropdown" ma:internalName="Group">
      <xsd:simpleType>
        <xsd:union memberTypes="dms:Text">
          <xsd:simpleType>
            <xsd:restriction base="dms:Choice">
              <xsd:enumeration value="ITS CFR 940 Forms"/>
              <xsd:enumeration value="Air Speed Zone Forms (from TEM Part 3)"/>
              <xsd:enumeration value="Miscellaneous Forms (from TEM Part 12)"/>
              <xsd:enumeration value="Publication Forms (from TEM Part 1)"/>
              <xsd:enumeration value="Speed, No Parking, and School Zoning Forms (from TEM Parts 7 &amp; 12)"/>
              <xsd:enumeration value="Traffic Signal Forms (from TEM Part 4)"/>
            </xsd:restriction>
          </xsd:simpleType>
        </xsd:union>
      </xsd:simpleType>
    </xsd:element>
    <xsd:element name="Modification_x0020_Date" ma:index="10" nillable="true" ma:displayName="Modification Date" ma:default="[today]" ma:format="DateOnly" ma:internalName="Modification_x0020_Date">
      <xsd:simpleType>
        <xsd:restriction base="dms:DateTime"/>
      </xsd:simpleType>
    </xsd:element>
    <xsd:element name="Speed_x0020_Zone_x0020_Site_x003f_" ma:index="11" nillable="true" ma:displayName="Speed Zone Site?" ma:default="0" ma:description="Should this appear within the &quot;Speed Zone Forms&quot; view?" ma:internalName="Speed_x0020_Zone_x0020_Site_x003f_">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cdf5cfbf-cf86-4eb7-ac31-a9fd0075546e"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Group xmlns="ecf9f004-ad9b-4713-9ed4-880657249710">Speed, No Parking, and School Zoning Forms (from TEM Parts 7 &amp; 12)</Group>
    <OTO_x0020_Form_x0020_Number xmlns="ecf9f004-ad9b-4713-9ed4-880657249710">1296-02</OTO_x0020_Form_x0020_Number>
    <Modification_x0020_Date xmlns="ecf9f004-ad9b-4713-9ed4-880657249710">2021-07-16T04:00:00+00:00</Modification_x0020_Date>
    <Speed_x0020_Zone_x0020_Site_x003f_ xmlns="ecf9f004-ad9b-4713-9ed4-880657249710">true</Speed_x0020_Zone_x0020_Site_x003f_>
  </documentManagement>
</p:properties>
</file>

<file path=customXml/itemProps1.xml><?xml version="1.0" encoding="utf-8"?>
<ds:datastoreItem xmlns:ds="http://schemas.openxmlformats.org/officeDocument/2006/customXml" ds:itemID="{437C2582-409D-4B0D-864D-79F82F893455}"/>
</file>

<file path=customXml/itemProps2.xml><?xml version="1.0" encoding="utf-8"?>
<ds:datastoreItem xmlns:ds="http://schemas.openxmlformats.org/officeDocument/2006/customXml" ds:itemID="{6D4D6B05-C801-4DE3-B884-74BBBB0778C3}">
  <ds:schemaRefs>
    <ds:schemaRef ds:uri="http://schemas.microsoft.com/sharepoint/v3/contenttype/forms"/>
  </ds:schemaRefs>
</ds:datastoreItem>
</file>

<file path=customXml/itemProps3.xml><?xml version="1.0" encoding="utf-8"?>
<ds:datastoreItem xmlns:ds="http://schemas.openxmlformats.org/officeDocument/2006/customXml" ds:itemID="{9F88E605-9910-4033-A4E7-5A7ABE1E3288}">
  <ds:schemaRefs>
    <ds:schemaRef ds:uri="http://schemas.microsoft.com/office/2006/documentManagement/types"/>
    <ds:schemaRef ds:uri="http://schemas.microsoft.com/office/infopath/2007/PartnerControls"/>
    <ds:schemaRef ds:uri="d6c75f4b-a2c9-46a4-a7e4-4e1431899dfb"/>
    <ds:schemaRef ds:uri="http://purl.org/dc/elements/1.1/"/>
    <ds:schemaRef ds:uri="http://schemas.microsoft.com/office/2006/metadata/properties"/>
    <ds:schemaRef ds:uri="http://purl.org/dc/term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Full Study Warrant Form</vt:lpstr>
      <vt:lpstr>Calculation Sheet</vt:lpstr>
      <vt:lpstr>Roadway Characteristics</vt:lpstr>
      <vt:lpstr>Crashes to Include</vt:lpstr>
      <vt:lpstr>'Calculation Sheet'!Print_Area</vt:lpstr>
      <vt:lpstr>'Crashes to Include'!Print_Area</vt:lpstr>
      <vt:lpstr>'Full Study Warrant Form'!Print_Area</vt:lpstr>
      <vt:lpstr>'Roadway Characteristics'!Print_Area</vt:lpstr>
    </vt:vector>
  </TitlesOfParts>
  <Company>Ohio Department of Transportation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Speed Zone Warrant Sheet (Excel Spreadsheet)</dc:title>
  <dc:creator>wvorst</dc:creator>
  <cp:lastModifiedBy>John Macadam</cp:lastModifiedBy>
  <cp:lastPrinted>2021-05-17T12:36:54Z</cp:lastPrinted>
  <dcterms:created xsi:type="dcterms:W3CDTF">2007-12-13T12:28:03Z</dcterms:created>
  <dcterms:modified xsi:type="dcterms:W3CDTF">2021-05-17T12:56:32Z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0x010100809F1EBD69C28C4A9250E5BBD828C9F8</vt:lpwstr>
  </property>
</Properties>
</file>